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15300" windowHeight="4020"/>
  </bookViews>
  <sheets>
    <sheet name="ПЛАН2018" sheetId="1" r:id="rId1"/>
    <sheet name="potrosnja u odnosu na plan" sheetId="3" r:id="rId2"/>
    <sheet name="jibilarne nagrade 2018" sheetId="2" r:id="rId3"/>
  </sheets>
  <externalReferences>
    <externalReference r:id="rId4"/>
    <externalReference r:id="rId5"/>
  </externalReferences>
  <definedNames>
    <definedName name="Filijala">[1]Pocetni!$A$29</definedName>
    <definedName name="ZU">[1]Pocetni!$D$29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4" i="1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G54"/>
  <c r="G65"/>
  <c r="H53"/>
  <c r="F53"/>
  <c r="F54"/>
  <c r="F106"/>
  <c r="H88"/>
  <c r="I88"/>
  <c r="H85"/>
  <c r="I85"/>
  <c r="H82"/>
  <c r="I82"/>
  <c r="H74"/>
  <c r="I74"/>
  <c r="H65"/>
  <c r="F102"/>
  <c r="F103"/>
  <c r="I102"/>
  <c r="I103"/>
  <c r="G57"/>
  <c r="I65" l="1"/>
  <c r="I54" s="1"/>
  <c r="I53" s="1"/>
  <c r="I106"/>
  <c r="J23" i="3"/>
  <c r="J22"/>
  <c r="J21"/>
  <c r="J46" l="1"/>
  <c r="J45"/>
  <c r="J42"/>
  <c r="J41"/>
  <c r="J38"/>
  <c r="J36"/>
  <c r="J35"/>
  <c r="J33"/>
  <c r="J30"/>
  <c r="J29"/>
  <c r="J28"/>
  <c r="J43"/>
  <c r="J39"/>
  <c r="J44" l="1"/>
  <c r="K19"/>
  <c r="C57"/>
  <c r="C56"/>
  <c r="H55"/>
  <c r="G55"/>
  <c r="F55"/>
  <c r="E55"/>
  <c r="D55"/>
  <c r="C55"/>
  <c r="H54"/>
  <c r="H58" s="1"/>
  <c r="G54"/>
  <c r="G58" s="1"/>
  <c r="F54"/>
  <c r="F58" s="1"/>
  <c r="E54"/>
  <c r="E58" s="1"/>
  <c r="D54"/>
  <c r="D58" s="1"/>
  <c r="C54"/>
  <c r="C50"/>
  <c r="I49"/>
  <c r="H49"/>
  <c r="G49"/>
  <c r="F49"/>
  <c r="E49"/>
  <c r="D49"/>
  <c r="C49"/>
  <c r="C48"/>
  <c r="I47"/>
  <c r="H47"/>
  <c r="G47"/>
  <c r="F47"/>
  <c r="E47"/>
  <c r="D47"/>
  <c r="C47"/>
  <c r="C46"/>
  <c r="C45"/>
  <c r="C44"/>
  <c r="C43"/>
  <c r="C42"/>
  <c r="C41"/>
  <c r="I40"/>
  <c r="H40"/>
  <c r="G40"/>
  <c r="C40"/>
  <c r="C39"/>
  <c r="C38"/>
  <c r="I37"/>
  <c r="H37"/>
  <c r="G37"/>
  <c r="C37"/>
  <c r="I34"/>
  <c r="H34"/>
  <c r="G34"/>
  <c r="C34"/>
  <c r="C32"/>
  <c r="C31"/>
  <c r="C30"/>
  <c r="C29"/>
  <c r="C28"/>
  <c r="C27"/>
  <c r="I26"/>
  <c r="H26"/>
  <c r="H17" s="1"/>
  <c r="C17" s="1"/>
  <c r="G26"/>
  <c r="C26"/>
  <c r="C24"/>
  <c r="C23"/>
  <c r="C22"/>
  <c r="C21"/>
  <c r="C20"/>
  <c r="C19"/>
  <c r="C18" s="1"/>
  <c r="H18"/>
  <c r="G18"/>
  <c r="I17"/>
  <c r="G17"/>
  <c r="F17"/>
  <c r="E17"/>
  <c r="D17"/>
  <c r="C16"/>
  <c r="C15"/>
  <c r="C14"/>
  <c r="C13"/>
  <c r="C12"/>
  <c r="C11"/>
  <c r="C10"/>
  <c r="I9"/>
  <c r="C9" s="1"/>
  <c r="C7" s="1"/>
  <c r="C8"/>
  <c r="G7"/>
  <c r="F7"/>
  <c r="E7"/>
  <c r="D7"/>
  <c r="C58" l="1"/>
  <c r="I7"/>
  <c r="I57" i="1" l="1"/>
  <c r="H95"/>
  <c r="I95"/>
  <c r="H66"/>
  <c r="I55"/>
  <c r="G55"/>
  <c r="G88"/>
  <c r="G85"/>
  <c r="G82"/>
  <c r="G74"/>
  <c r="G66"/>
  <c r="G106" l="1"/>
  <c r="G53"/>
  <c r="D28" i="2"/>
  <c r="D21"/>
  <c r="D7"/>
  <c r="C53" i="1" l="1"/>
  <c r="H103"/>
  <c r="H102" s="1"/>
  <c r="H106" s="1"/>
  <c r="G103"/>
  <c r="G102" s="1"/>
  <c r="E103"/>
  <c r="E102" s="1"/>
  <c r="E106" s="1"/>
  <c r="D103"/>
  <c r="D102" s="1"/>
  <c r="D106" s="1"/>
  <c r="I97"/>
  <c r="H97"/>
  <c r="F97"/>
  <c r="E97"/>
  <c r="D97"/>
  <c r="G95"/>
  <c r="F95"/>
  <c r="E95"/>
  <c r="D95"/>
  <c r="F65"/>
  <c r="E65"/>
  <c r="D65"/>
  <c r="E55"/>
  <c r="D55"/>
  <c r="C44"/>
  <c r="C43" s="1"/>
  <c r="I43"/>
  <c r="H43"/>
  <c r="G43"/>
  <c r="F43"/>
  <c r="E43"/>
  <c r="D43"/>
  <c r="C42"/>
  <c r="I41"/>
  <c r="H41"/>
  <c r="G41"/>
  <c r="F41"/>
  <c r="E41"/>
  <c r="D41"/>
  <c r="C39"/>
  <c r="C38"/>
  <c r="I37"/>
  <c r="H37"/>
  <c r="G37"/>
  <c r="F37"/>
  <c r="E37"/>
  <c r="D37"/>
  <c r="C36"/>
  <c r="C35"/>
  <c r="C34"/>
  <c r="I33"/>
  <c r="H33"/>
  <c r="G33"/>
  <c r="F33"/>
  <c r="E33"/>
  <c r="D33"/>
  <c r="C31"/>
  <c r="I30"/>
  <c r="H30"/>
  <c r="G30"/>
  <c r="F30"/>
  <c r="E30"/>
  <c r="D30"/>
  <c r="C29"/>
  <c r="I28"/>
  <c r="H28"/>
  <c r="G28"/>
  <c r="F28"/>
  <c r="E28"/>
  <c r="D28"/>
  <c r="C27"/>
  <c r="C26"/>
  <c r="I25"/>
  <c r="H25"/>
  <c r="G25"/>
  <c r="F25"/>
  <c r="E25"/>
  <c r="D25"/>
  <c r="C24"/>
  <c r="C23"/>
  <c r="C22"/>
  <c r="C21"/>
  <c r="C20"/>
  <c r="I19"/>
  <c r="H19"/>
  <c r="G19"/>
  <c r="F19"/>
  <c r="E19"/>
  <c r="D19"/>
  <c r="C18"/>
  <c r="C17"/>
  <c r="C16"/>
  <c r="I15"/>
  <c r="H15"/>
  <c r="G15"/>
  <c r="F15"/>
  <c r="E15"/>
  <c r="D15"/>
  <c r="C33" l="1"/>
  <c r="F32"/>
  <c r="H32"/>
  <c r="I14"/>
  <c r="E32"/>
  <c r="G32"/>
  <c r="I32"/>
  <c r="E14"/>
  <c r="G14"/>
  <c r="G13" s="1"/>
  <c r="C19"/>
  <c r="C30"/>
  <c r="C41"/>
  <c r="F40"/>
  <c r="H40"/>
  <c r="E40"/>
  <c r="G40"/>
  <c r="I40"/>
  <c r="C28"/>
  <c r="C15"/>
  <c r="F14"/>
  <c r="H14"/>
  <c r="H13" s="1"/>
  <c r="C25"/>
  <c r="C37"/>
  <c r="D14"/>
  <c r="D32"/>
  <c r="D40"/>
  <c r="F13" l="1"/>
  <c r="F45" s="1"/>
  <c r="C32"/>
  <c r="C40"/>
  <c r="E13"/>
  <c r="E45" s="1"/>
  <c r="I13"/>
  <c r="I45" s="1"/>
  <c r="H45"/>
  <c r="G45"/>
  <c r="C14"/>
  <c r="D13"/>
  <c r="C45" l="1"/>
  <c r="C13"/>
  <c r="D45"/>
  <c r="J20" i="3"/>
</calcChain>
</file>

<file path=xl/sharedStrings.xml><?xml version="1.0" encoding="utf-8"?>
<sst xmlns="http://schemas.openxmlformats.org/spreadsheetml/2006/main" count="217" uniqueCount="122">
  <si>
    <t>Опис</t>
  </si>
  <si>
    <t>(у 000 динара)</t>
  </si>
  <si>
    <t>Ек. Класифи-кација</t>
  </si>
  <si>
    <t>Укупно</t>
  </si>
  <si>
    <t>Приходи и примања из буџета</t>
  </si>
  <si>
    <t>Донације</t>
  </si>
  <si>
    <t>Из осталих извора-сопствени приходи</t>
  </si>
  <si>
    <t>Републике</t>
  </si>
  <si>
    <t>Аутономне покрајине</t>
  </si>
  <si>
    <t>Општине / 
града</t>
  </si>
  <si>
    <t xml:space="preserve"> ООСО</t>
  </si>
  <si>
    <t>4=5+6+7+8+9+10</t>
  </si>
  <si>
    <t>ДОНАЦИЈЕ И ТРАНСФЕРИ (5058 + 5061 + 5064)</t>
  </si>
  <si>
    <t xml:space="preserve">ДОНАЦИЈЕ ОД ИНОСТРАНИХ ДРЖАВА </t>
  </si>
  <si>
    <t xml:space="preserve">ДОНАЦИЈЕ ОД МЕЂУНАРОДНИХ ОРГАНИЗАЦИЈА </t>
  </si>
  <si>
    <t>ТРАНСФЕРИ ОД ДРУГИХ НИВОА ВЛАСТИ</t>
  </si>
  <si>
    <t>ДРУГИ ПРИХОДИ (5068 + 5075 + 5080 + 5087 + 5090)</t>
  </si>
  <si>
    <t>ПРИХОДИ ОД ИМОВИНЕ</t>
  </si>
  <si>
    <t>ПРИХОДИ ОД ПРОДАЈЕ ДОБАРА И УСЛУГА</t>
  </si>
  <si>
    <t>НОВЧАНЕ КАЗНЕ И ОДУЗЕТА ИМОВИНСКА КОРИСТ</t>
  </si>
  <si>
    <t xml:space="preserve">ДОБРОВОЉНИ ТРАНСФЕРИ ОД ФИЗИЧКИХ И ПРАВНИХ ЛИЦА </t>
  </si>
  <si>
    <t xml:space="preserve">МЕШОВИТИ И НЕОДРЕЂЕНИ ПРИХОДИ </t>
  </si>
  <si>
    <t>МЕМОРАНДУМСКЕ СТАВКЕ ЗА РЕФУНДАЦИЈУ РАСХОДА (5093 + 5095)</t>
  </si>
  <si>
    <t xml:space="preserve">МЕМОРАНДУМСКЕ СТАВКЕ ЗА РЕФУНДАЦИЈУ РАСХОДА </t>
  </si>
  <si>
    <t xml:space="preserve">МЕМОРАНДУМСКЕ СТАВКЕ ЗА РЕФУНДАЦИЈУ РАСХОДА ИЗ ПРЕТХОДНЕ ГОДИНЕ </t>
  </si>
  <si>
    <t>ТРАНСФЕРИ ИЗМЕЂУ БУЏЕТСКИХ КОРИСНИКА НА ИСТОМ НИВОУ (5098)</t>
  </si>
  <si>
    <t xml:space="preserve">ТРАНСФЕРИ ИЗМЕЂУ БУЏЕТСКИХ КОРИСНИКА НА ИСТОМ НИВОУ </t>
  </si>
  <si>
    <t>ПРИХОДИ ИЗ БУЏЕТА (5102)</t>
  </si>
  <si>
    <t>ПРИХОДИ ИЗ БУЏЕТА</t>
  </si>
  <si>
    <t>ПРИМАЊА ОД ПРОДАЈЕ НЕФИНАНСИЈСКЕ ИМОВИНЕ (5105 + 5112)</t>
  </si>
  <si>
    <t>ПРИМАЊА ОД ПРОДАЈЕ ОСНОВНИХ СРЕДСТАВА (5106 + 5108 + 5110)</t>
  </si>
  <si>
    <t xml:space="preserve">ПРИМАЊА ОД ПРОДАЈЕ НЕПОКРЕТНОСТИ </t>
  </si>
  <si>
    <t xml:space="preserve">ПРИМАЊА ОД ПРОДАЈЕ ПОКРЕТНЕ ИМОВИНЕ </t>
  </si>
  <si>
    <t>ПРИМАЊА ОД ПРОДАЈЕ ОСТАЛИХ ОСНОВНИХ СРЕДСТАВА</t>
  </si>
  <si>
    <t>ПРИМАЊА ОД ПРОДАЈЕ ЗАЛИХА (5115 + 5117)</t>
  </si>
  <si>
    <t>ПРИМАЊА ОД ПРОДАЈЕ ЗАЛИХА ПРОИЗВОДЊЕ</t>
  </si>
  <si>
    <t xml:space="preserve">ПРИМАЊА ОД ПРОДАЈЕ РОБЕ ЗА ДАЉУ ПРОДАЈУ </t>
  </si>
  <si>
    <t>ПРИМАЊА ОД ЗАДУЖИВАЊА И ПРОДАЈЕ ФИНАНСИЈСКЕ ИМОВИНЕ (5130 + 5149)</t>
  </si>
  <si>
    <t>ПРИМАЊА ОД ЗАДУЖИВАЊА (5131)</t>
  </si>
  <si>
    <t xml:space="preserve">ПРИМАЊА ОД ДОМАЋИХ ЗАДУЖИВАЊА </t>
  </si>
  <si>
    <t>ПРИМАЊА ОД ПРОДАЈЕ ФИНАНСИЈСКЕ ИМОВИНЕ (5150)</t>
  </si>
  <si>
    <t>ПРИМАЊА ОД ПРОДАЈЕ ДОМАЋЕ ФИНАНСИЈСКЕ ИМОВИНЕ</t>
  </si>
  <si>
    <t>УКУПНИ ПРИХОДИ И ПРИМАЊА (5001 + 5129)</t>
  </si>
  <si>
    <t>Расходи и издаци из буџета</t>
  </si>
  <si>
    <t>Из осталих извора</t>
  </si>
  <si>
    <t xml:space="preserve">ПЛАТЕ, ДОДАЦИ И НАКНАДЕ ЗАПОСЛЕНИХ (ЗАРАДЕ) </t>
  </si>
  <si>
    <t xml:space="preserve">СОЦИЈАЛНИ ДОПРИНОСИ НА ТЕРЕТ ПОСЛОДАВЦА </t>
  </si>
  <si>
    <t>НАКНАДЕ У НАТУРИ</t>
  </si>
  <si>
    <t xml:space="preserve">СОЦИЈАЛНА ДАВАЊА ЗАПОСЛЕНИМА </t>
  </si>
  <si>
    <t xml:space="preserve">НАКНАДЕ ТРОШКОВА ЗА ЗАПОСЛЕНЕ </t>
  </si>
  <si>
    <t xml:space="preserve">НАГРАДЕ ЗАПОСЛЕНИМА И ОСТАЛИ ПОСЕБНИ РАСХОДИ </t>
  </si>
  <si>
    <t xml:space="preserve">СТАЛНИ ТРОШКОВИ </t>
  </si>
  <si>
    <t xml:space="preserve">ТРОШКОВИ ПУТОВАЊА </t>
  </si>
  <si>
    <t xml:space="preserve">УСЛУГЕ ПО УГОВОРУ </t>
  </si>
  <si>
    <t xml:space="preserve">СПЕЦИЈАЛИЗОВАНЕ УСЛУГЕ </t>
  </si>
  <si>
    <t xml:space="preserve">ТЕКУЋЕ ПОПРАВКЕ И ОДРЖАВАЊЕ </t>
  </si>
  <si>
    <t xml:space="preserve">МАТЕРИЈАЛ </t>
  </si>
  <si>
    <t>ДОНАЦИЈЕ, ДОТАЦИЈЕ И ТРАНСФЕРИ (5304)</t>
  </si>
  <si>
    <t xml:space="preserve">ОСТАЛЕ ДОТАЦИЈЕ И ТРАНСФЕРИ </t>
  </si>
  <si>
    <t>ИЗДАЦИ ЗА НЕФИНАНСИЈСКУ ИМОВИНУ (5340 + 5362 + 5382)</t>
  </si>
  <si>
    <t xml:space="preserve"> ОСНОВНА СРЕДСТВА (5341 + 5346 + 5356 + 5360)</t>
  </si>
  <si>
    <t xml:space="preserve">ЗГРАДЕ И ГРАЂЕВИНСКИ ОБЈЕКТИ </t>
  </si>
  <si>
    <t>МАШИНЕ И ОПРЕМА</t>
  </si>
  <si>
    <t>УКУПНИ РАСХОДИ И ИЗДАЦИ (5170 + 5385)</t>
  </si>
  <si>
    <t>РАСХОДИ 2018. ГОДИНЕ</t>
  </si>
  <si>
    <t>JUBILARNE NAGRADE 2018. GODINA</t>
  </si>
  <si>
    <t>10 GODINA</t>
  </si>
  <si>
    <t>олакшица</t>
  </si>
  <si>
    <t>требовање</t>
  </si>
  <si>
    <t>нето</t>
  </si>
  <si>
    <t>порез</t>
  </si>
  <si>
    <t>укупно</t>
  </si>
  <si>
    <t>20 ГОДИН</t>
  </si>
  <si>
    <t>30 ГОДИНА</t>
  </si>
  <si>
    <t>накнада за запосленог</t>
  </si>
  <si>
    <t>опорезиви износ</t>
  </si>
  <si>
    <t>35  ГОДИНА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</si>
  <si>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</si>
  <si>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</si>
  <si>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</si>
  <si>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</si>
  <si>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</si>
  <si>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</t>
  </si>
  <si>
    <t>административне услуге</t>
  </si>
  <si>
    <t>компјутерске услуге</t>
  </si>
  <si>
    <t>образовање и усавршавање</t>
  </si>
  <si>
    <t>информисање</t>
  </si>
  <si>
    <t>стручне услуге</t>
  </si>
  <si>
    <t>репрезентација</t>
  </si>
  <si>
    <t>остале опште услуге</t>
  </si>
  <si>
    <t>медицинске услуге</t>
  </si>
  <si>
    <t>остале специјализоване услуге</t>
  </si>
  <si>
    <t>одржавање зграда и објеката</t>
  </si>
  <si>
    <t>одржавање опреме</t>
  </si>
  <si>
    <t>административни</t>
  </si>
  <si>
    <t>за образовање и усавршавање</t>
  </si>
  <si>
    <t>за саобраћај</t>
  </si>
  <si>
    <t>медицински и лабораторијски материјал</t>
  </si>
  <si>
    <t>одржавање хигијене</t>
  </si>
  <si>
    <t>посебне намене</t>
  </si>
  <si>
    <t>ОСТАЛИ РАСХОДИ</t>
  </si>
  <si>
    <t>остали порези</t>
  </si>
  <si>
    <t>обавезне таксе</t>
  </si>
  <si>
    <t>новчане казне и пенали</t>
  </si>
  <si>
    <t>новчане казне по решењу суда</t>
  </si>
  <si>
    <t xml:space="preserve">РАСХОДИ ЗА ЗАПОСЛЕНЕ </t>
  </si>
  <si>
    <t>доприноси за ПИО</t>
  </si>
  <si>
    <t>здравство</t>
  </si>
  <si>
    <t>незапосленост</t>
  </si>
  <si>
    <t xml:space="preserve">КОРИШЋЕЊЕ УСЛУГА И РОБА </t>
  </si>
  <si>
    <t>ПРЕДСЕДНИК УПРАВНОГ ОДБОРА</t>
  </si>
  <si>
    <t>Милица Витановић, дипл.правник</t>
  </si>
  <si>
    <t>ДОМ ЗДРАВЉА ВРАЧАР</t>
  </si>
  <si>
    <t>potro[eno</t>
  </si>
  <si>
    <t>ostalo</t>
  </si>
  <si>
    <t>ФИНАНСИЈСКИ ПЛАН ЗА 2019. ГОДИНУ</t>
  </si>
  <si>
    <t>ПРИХОДИ 2019. ГОДИНЕ</t>
  </si>
  <si>
    <t>ТЕКУЋИ ПРИХОДИ И ПРИМАЊА ОД ПРОДАЈЕ НЕФИНАНСИЈСКЕ ИМОВИНЕ (70000+800000)</t>
  </si>
  <si>
    <t>ТЕКУЋИ ПРИХОДИ (7100....78000)</t>
  </si>
  <si>
    <t>ТЕКУЋИ РСХОДИ И ИЅДАЦИ</t>
  </si>
  <si>
    <t>ТЕКУЋИ РАСХОДИ</t>
  </si>
  <si>
    <t>РАСХОДИ 2019. ГОДИНЕ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</si>
</sst>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sz val="10"/>
      <name val="Arial"/>
      <family val="2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6"/>
      <name val="Arial"/>
      <family val="2"/>
      <charset val="238"/>
    </font>
    <font>
      <b/>
      <sz val="2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name val="Arial"/>
      <family val="2"/>
    </font>
    <font>
      <b/>
      <sz val="10"/>
      <name val="Arial"/>
      <family val="2"/>
    </font>
    <font>
      <b/>
      <sz val="10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0" fontId="3" fillId="0" borderId="0"/>
  </cellStyleXfs>
  <cellXfs count="83">
    <xf numFmtId="0" fontId="0" fillId="0" borderId="0" xfId="0"/>
    <xf numFmtId="0" fontId="1" fillId="0" borderId="0" xfId="1" applyAlignment="1">
      <alignment vertical="center"/>
    </xf>
    <xf numFmtId="0" fontId="1" fillId="0" borderId="0" xfId="1"/>
    <xf numFmtId="0" fontId="0" fillId="0" borderId="0" xfId="0" applyAlignment="1" applyProtection="1">
      <alignment horizontal="left" vertical="center" wrapText="1"/>
    </xf>
    <xf numFmtId="0" fontId="0" fillId="0" borderId="0" xfId="0" applyProtection="1"/>
    <xf numFmtId="0" fontId="4" fillId="0" borderId="0" xfId="0" applyFont="1" applyFill="1" applyBorder="1" applyAlignment="1" applyProtection="1">
      <alignment horizontal="right"/>
    </xf>
    <xf numFmtId="0" fontId="5" fillId="0" borderId="2" xfId="2" applyFont="1" applyFill="1" applyBorder="1" applyAlignment="1">
      <alignment horizontal="center" wrapText="1"/>
    </xf>
    <xf numFmtId="0" fontId="6" fillId="0" borderId="1" xfId="2" applyFont="1" applyFill="1" applyBorder="1" applyAlignment="1">
      <alignment horizontal="center" vertical="center" wrapText="1"/>
    </xf>
    <xf numFmtId="0" fontId="8" fillId="2" borderId="1" xfId="2" applyFont="1" applyFill="1" applyBorder="1" applyAlignment="1">
      <alignment horizontal="right"/>
    </xf>
    <xf numFmtId="0" fontId="8" fillId="2" borderId="1" xfId="2" applyFont="1" applyFill="1" applyBorder="1" applyAlignment="1">
      <alignment vertical="center" wrapText="1"/>
    </xf>
    <xf numFmtId="3" fontId="8" fillId="2" borderId="1" xfId="2" applyNumberFormat="1" applyFont="1" applyFill="1" applyBorder="1" applyAlignment="1" applyProtection="1">
      <alignment horizontal="right"/>
    </xf>
    <xf numFmtId="3" fontId="8" fillId="2" borderId="1" xfId="2" applyNumberFormat="1" applyFont="1" applyFill="1" applyBorder="1" applyAlignment="1">
      <alignment horizontal="right"/>
    </xf>
    <xf numFmtId="0" fontId="8" fillId="2" borderId="1" xfId="2" applyFont="1" applyFill="1" applyBorder="1" applyAlignment="1">
      <alignment horizontal="right" vertical="top"/>
    </xf>
    <xf numFmtId="3" fontId="8" fillId="3" borderId="1" xfId="2" applyNumberFormat="1" applyFont="1" applyFill="1" applyBorder="1" applyAlignment="1" applyProtection="1">
      <alignment horizontal="right"/>
    </xf>
    <xf numFmtId="0" fontId="7" fillId="0" borderId="1" xfId="2" applyFont="1" applyFill="1" applyBorder="1" applyAlignment="1">
      <alignment horizontal="right" vertical="top"/>
    </xf>
    <xf numFmtId="0" fontId="7" fillId="0" borderId="1" xfId="2" applyFont="1" applyFill="1" applyBorder="1" applyAlignment="1">
      <alignment vertical="center" wrapText="1"/>
    </xf>
    <xf numFmtId="3" fontId="7" fillId="0" borderId="1" xfId="2" applyNumberFormat="1" applyFont="1" applyFill="1" applyBorder="1" applyAlignment="1">
      <alignment horizontal="right"/>
    </xf>
    <xf numFmtId="3" fontId="7" fillId="0" borderId="1" xfId="2" applyNumberFormat="1" applyFont="1" applyFill="1" applyBorder="1" applyProtection="1">
      <protection locked="0"/>
    </xf>
    <xf numFmtId="3" fontId="7" fillId="3" borderId="1" xfId="2" applyNumberFormat="1" applyFont="1" applyFill="1" applyBorder="1" applyProtection="1"/>
    <xf numFmtId="3" fontId="7" fillId="0" borderId="1" xfId="2" applyNumberFormat="1" applyFont="1" applyFill="1" applyBorder="1" applyAlignment="1" applyProtection="1">
      <alignment horizontal="right"/>
      <protection locked="0"/>
    </xf>
    <xf numFmtId="3" fontId="8" fillId="2" borderId="1" xfId="2" applyNumberFormat="1" applyFont="1" applyFill="1" applyBorder="1"/>
    <xf numFmtId="3" fontId="8" fillId="2" borderId="1" xfId="2" applyNumberFormat="1" applyFont="1" applyFill="1" applyBorder="1" applyProtection="1"/>
    <xf numFmtId="3" fontId="7" fillId="0" borderId="1" xfId="3" applyNumberFormat="1" applyFont="1" applyFill="1" applyBorder="1" applyAlignment="1" applyProtection="1">
      <alignment horizontal="right" wrapText="1"/>
      <protection locked="0"/>
    </xf>
    <xf numFmtId="3" fontId="7" fillId="3" borderId="1" xfId="2" applyNumberFormat="1" applyFont="1" applyFill="1" applyBorder="1" applyAlignment="1" applyProtection="1">
      <alignment horizontal="right"/>
    </xf>
    <xf numFmtId="3" fontId="8" fillId="3" borderId="1" xfId="2" applyNumberFormat="1" applyFont="1" applyFill="1" applyBorder="1" applyProtection="1"/>
    <xf numFmtId="0" fontId="0" fillId="0" borderId="0" xfId="0" applyAlignment="1" applyProtection="1">
      <alignment horizontal="center" vertical="center" wrapText="1"/>
    </xf>
    <xf numFmtId="0" fontId="8" fillId="2" borderId="1" xfId="2" applyFont="1" applyFill="1" applyBorder="1" applyAlignment="1">
      <alignment horizontal="left" vertical="top"/>
    </xf>
    <xf numFmtId="0" fontId="8" fillId="2" borderId="1" xfId="2" applyFont="1" applyFill="1" applyBorder="1" applyAlignment="1">
      <alignment wrapText="1"/>
    </xf>
    <xf numFmtId="0" fontId="7" fillId="0" borderId="1" xfId="2" applyFont="1" applyFill="1" applyBorder="1" applyAlignment="1">
      <alignment horizontal="left" vertical="top"/>
    </xf>
    <xf numFmtId="0" fontId="7" fillId="0" borderId="1" xfId="2" applyFont="1" applyFill="1" applyBorder="1" applyAlignment="1">
      <alignment wrapText="1"/>
    </xf>
    <xf numFmtId="3" fontId="7" fillId="0" borderId="1" xfId="2" applyNumberFormat="1" applyFont="1" applyFill="1" applyBorder="1"/>
    <xf numFmtId="0" fontId="8" fillId="2" borderId="1" xfId="2" applyFont="1" applyFill="1" applyBorder="1" applyAlignment="1">
      <alignment horizontal="left"/>
    </xf>
    <xf numFmtId="0" fontId="9" fillId="0" borderId="0" xfId="0" applyFont="1" applyAlignment="1" applyProtection="1">
      <alignment horizontal="left"/>
    </xf>
    <xf numFmtId="0" fontId="10" fillId="0" borderId="0" xfId="1" applyFont="1" applyAlignment="1">
      <alignment vertical="center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0" xfId="0" applyBorder="1"/>
    <xf numFmtId="4" fontId="0" fillId="0" borderId="0" xfId="0" applyNumberFormat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4" fontId="11" fillId="0" borderId="0" xfId="0" applyNumberFormat="1" applyFont="1" applyBorder="1"/>
    <xf numFmtId="0" fontId="5" fillId="0" borderId="1" xfId="2" applyFont="1" applyFill="1" applyBorder="1" applyAlignment="1">
      <alignment horizontal="left" vertical="top"/>
    </xf>
    <xf numFmtId="0" fontId="5" fillId="0" borderId="1" xfId="2" applyFont="1" applyFill="1" applyBorder="1" applyAlignment="1">
      <alignment wrapText="1"/>
    </xf>
    <xf numFmtId="3" fontId="5" fillId="0" borderId="1" xfId="2" applyNumberFormat="1" applyFont="1" applyFill="1" applyBorder="1"/>
    <xf numFmtId="3" fontId="5" fillId="0" borderId="1" xfId="2" applyNumberFormat="1" applyFont="1" applyFill="1" applyBorder="1" applyProtection="1">
      <protection locked="0"/>
    </xf>
    <xf numFmtId="0" fontId="12" fillId="0" borderId="0" xfId="0" applyFont="1"/>
    <xf numFmtId="0" fontId="0" fillId="0" borderId="0" xfId="0" applyFill="1"/>
    <xf numFmtId="3" fontId="7" fillId="0" borderId="1" xfId="2" applyNumberFormat="1" applyFont="1" applyFill="1" applyBorder="1" applyProtection="1"/>
    <xf numFmtId="0" fontId="7" fillId="4" borderId="1" xfId="2" applyFont="1" applyFill="1" applyBorder="1" applyAlignment="1">
      <alignment horizontal="left" vertical="top"/>
    </xf>
    <xf numFmtId="0" fontId="7" fillId="4" borderId="1" xfId="2" applyFont="1" applyFill="1" applyBorder="1" applyAlignment="1">
      <alignment wrapText="1"/>
    </xf>
    <xf numFmtId="3" fontId="7" fillId="4" borderId="1" xfId="2" applyNumberFormat="1" applyFont="1" applyFill="1" applyBorder="1"/>
    <xf numFmtId="3" fontId="7" fillId="4" borderId="1" xfId="2" applyNumberFormat="1" applyFont="1" applyFill="1" applyBorder="1" applyProtection="1">
      <protection locked="0"/>
    </xf>
    <xf numFmtId="0" fontId="0" fillId="4" borderId="0" xfId="0" applyFill="1"/>
    <xf numFmtId="0" fontId="5" fillId="4" borderId="1" xfId="2" applyFont="1" applyFill="1" applyBorder="1" applyAlignment="1">
      <alignment horizontal="left" vertical="top"/>
    </xf>
    <xf numFmtId="0" fontId="5" fillId="4" borderId="1" xfId="2" applyFont="1" applyFill="1" applyBorder="1" applyAlignment="1">
      <alignment wrapText="1"/>
    </xf>
    <xf numFmtId="3" fontId="5" fillId="4" borderId="1" xfId="2" applyNumberFormat="1" applyFont="1" applyFill="1" applyBorder="1"/>
    <xf numFmtId="3" fontId="5" fillId="4" borderId="1" xfId="2" applyNumberFormat="1" applyFont="1" applyFill="1" applyBorder="1" applyProtection="1">
      <protection locked="0"/>
    </xf>
    <xf numFmtId="0" fontId="12" fillId="4" borderId="0" xfId="0" applyFont="1" applyFill="1"/>
    <xf numFmtId="0" fontId="8" fillId="4" borderId="1" xfId="2" applyFont="1" applyFill="1" applyBorder="1" applyAlignment="1">
      <alignment horizontal="left" vertical="top"/>
    </xf>
    <xf numFmtId="0" fontId="8" fillId="4" borderId="1" xfId="2" applyFont="1" applyFill="1" applyBorder="1" applyAlignment="1">
      <alignment wrapText="1"/>
    </xf>
    <xf numFmtId="3" fontId="8" fillId="4" borderId="1" xfId="2" applyNumberFormat="1" applyFont="1" applyFill="1" applyBorder="1"/>
    <xf numFmtId="3" fontId="8" fillId="4" borderId="1" xfId="2" applyNumberFormat="1" applyFont="1" applyFill="1" applyBorder="1" applyProtection="1"/>
    <xf numFmtId="0" fontId="13" fillId="0" borderId="0" xfId="1" applyFont="1" applyAlignment="1">
      <alignment vertical="center"/>
    </xf>
    <xf numFmtId="3" fontId="0" fillId="0" borderId="0" xfId="0" applyNumberFormat="1"/>
    <xf numFmtId="4" fontId="0" fillId="0" borderId="0" xfId="0" applyNumberFormat="1"/>
    <xf numFmtId="0" fontId="6" fillId="5" borderId="1" xfId="2" applyFont="1" applyFill="1" applyBorder="1" applyAlignment="1">
      <alignment horizontal="center" vertical="center" wrapText="1"/>
    </xf>
    <xf numFmtId="0" fontId="8" fillId="5" borderId="1" xfId="2" applyFont="1" applyFill="1" applyBorder="1" applyAlignment="1">
      <alignment horizontal="left" vertical="center" wrapText="1"/>
    </xf>
    <xf numFmtId="0" fontId="14" fillId="5" borderId="1" xfId="2" applyFont="1" applyFill="1" applyBorder="1" applyAlignment="1">
      <alignment horizontal="center" vertical="center" wrapText="1"/>
    </xf>
    <xf numFmtId="3" fontId="6" fillId="5" borderId="1" xfId="2" applyNumberFormat="1" applyFont="1" applyFill="1" applyBorder="1" applyAlignment="1">
      <alignment horizontal="center" vertical="center" wrapText="1"/>
    </xf>
    <xf numFmtId="3" fontId="14" fillId="2" borderId="1" xfId="2" applyNumberFormat="1" applyFont="1" applyFill="1" applyBorder="1"/>
    <xf numFmtId="3" fontId="14" fillId="5" borderId="1" xfId="2" applyNumberFormat="1" applyFont="1" applyFill="1" applyBorder="1" applyAlignment="1">
      <alignment horizontal="center" vertical="center" wrapText="1"/>
    </xf>
    <xf numFmtId="0" fontId="15" fillId="0" borderId="0" xfId="0" applyFont="1"/>
    <xf numFmtId="3" fontId="7" fillId="5" borderId="1" xfId="2" applyNumberFormat="1" applyFont="1" applyFill="1" applyBorder="1" applyAlignment="1">
      <alignment horizontal="center" vertical="center" wrapText="1"/>
    </xf>
    <xf numFmtId="4" fontId="0" fillId="0" borderId="0" xfId="0" applyNumberFormat="1" applyProtection="1"/>
    <xf numFmtId="4" fontId="11" fillId="0" borderId="0" xfId="0" applyNumberFormat="1" applyFont="1" applyProtection="1"/>
    <xf numFmtId="0" fontId="5" fillId="0" borderId="1" xfId="2" applyFont="1" applyFill="1" applyBorder="1" applyAlignment="1">
      <alignment horizontal="center" wrapText="1"/>
    </xf>
    <xf numFmtId="0" fontId="5" fillId="0" borderId="1" xfId="2" applyFont="1" applyFill="1" applyBorder="1" applyAlignment="1">
      <alignment horizontal="center"/>
    </xf>
    <xf numFmtId="0" fontId="5" fillId="0" borderId="1" xfId="0" applyFont="1" applyFill="1" applyBorder="1" applyAlignment="1" applyProtection="1">
      <alignment horizontal="center" vertical="center"/>
    </xf>
    <xf numFmtId="0" fontId="2" fillId="0" borderId="0" xfId="1" applyFont="1" applyAlignment="1">
      <alignment horizontal="center"/>
    </xf>
  </cellXfs>
  <cellStyles count="4">
    <cellStyle name="Normal" xfId="0" builtinId="0"/>
    <cellStyle name="Normal 3" xfId="1"/>
    <cellStyle name="Normal_Copy of Book1" xfId="2"/>
    <cellStyle name="Normal_ZR_Dvanaestomesecni_2008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nPlanZU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TROSKOVI%20201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ocetni"/>
      <sheetName val="Plan2016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 ЛЕКОВИ потрошња"/>
      <sheetName val="sanit. i labb"/>
      <sheetName val="ENERGENTI"/>
      <sheetName val="PLATE"/>
      <sheetName val="partic, plat.pr i PDV"/>
      <sheetName val="OSTALI MAT. TROŠKOVI"/>
      <sheetName val="POTRONJA PO PLANU"/>
      <sheetName val="ОСНОВНА СРЕДСТВА"/>
      <sheetName val="SANDOSTATIN"/>
      <sheetName val="PREVOZ"/>
      <sheetName val="invalidi, jubil i otpr"/>
      <sheetName val="stalni troškovi"/>
      <sheetName val="STOMATOLOŠKI MATERIJAL"/>
      <sheetName val="готовински станје"/>
    </sheetNames>
    <sheetDataSet>
      <sheetData sheetId="0"/>
      <sheetData sheetId="1"/>
      <sheetData sheetId="2">
        <row r="41">
          <cell r="AH41">
            <v>11446664.522</v>
          </cell>
        </row>
      </sheetData>
      <sheetData sheetId="3" refreshError="1"/>
      <sheetData sheetId="4" refreshError="1"/>
      <sheetData sheetId="5">
        <row r="27">
          <cell r="BJ27">
            <v>14700</v>
          </cell>
        </row>
        <row r="30">
          <cell r="BJ30">
            <v>33129</v>
          </cell>
        </row>
        <row r="34">
          <cell r="BJ34">
            <v>65400</v>
          </cell>
        </row>
        <row r="53">
          <cell r="BJ53">
            <v>169838.04000000004</v>
          </cell>
        </row>
        <row r="57">
          <cell r="BJ57">
            <v>-84722</v>
          </cell>
        </row>
        <row r="61">
          <cell r="BF61">
            <v>1E-3</v>
          </cell>
        </row>
        <row r="66">
          <cell r="BF66">
            <v>24400</v>
          </cell>
        </row>
        <row r="73">
          <cell r="BJ73">
            <v>274801</v>
          </cell>
        </row>
        <row r="79">
          <cell r="BF79">
            <v>0</v>
          </cell>
        </row>
        <row r="85">
          <cell r="BJ85">
            <v>614550.4</v>
          </cell>
        </row>
        <row r="90">
          <cell r="BJ90">
            <v>41210.000999999989</v>
          </cell>
        </row>
        <row r="95">
          <cell r="BJ95">
            <v>0</v>
          </cell>
        </row>
        <row r="100">
          <cell r="BJ100">
            <v>0</v>
          </cell>
        </row>
        <row r="113">
          <cell r="BF113">
            <v>101340.6</v>
          </cell>
        </row>
        <row r="119">
          <cell r="BF119">
            <v>175200</v>
          </cell>
        </row>
        <row r="124">
          <cell r="BJ124">
            <v>646.83999999999992</v>
          </cell>
        </row>
        <row r="126">
          <cell r="BJ126">
            <v>28350</v>
          </cell>
        </row>
        <row r="129">
          <cell r="BJ129">
            <v>1E-3</v>
          </cell>
        </row>
        <row r="131">
          <cell r="BJ131">
            <v>110000.001</v>
          </cell>
        </row>
        <row r="138">
          <cell r="BJ138">
            <v>117321.60000000001</v>
          </cell>
        </row>
        <row r="146">
          <cell r="BJ146">
            <v>212461.40000000002</v>
          </cell>
        </row>
        <row r="150">
          <cell r="BF150">
            <v>0</v>
          </cell>
        </row>
        <row r="152">
          <cell r="BF152">
            <v>0</v>
          </cell>
        </row>
        <row r="154">
          <cell r="BF154">
            <v>0</v>
          </cell>
        </row>
        <row r="158">
          <cell r="BF158">
            <v>73020.000999999989</v>
          </cell>
        </row>
        <row r="162">
          <cell r="BJ162">
            <v>0</v>
          </cell>
        </row>
        <row r="164">
          <cell r="BJ164">
            <v>29766</v>
          </cell>
        </row>
        <row r="166">
          <cell r="BJ166">
            <v>22176</v>
          </cell>
        </row>
        <row r="169">
          <cell r="BJ169">
            <v>117765.82</v>
          </cell>
        </row>
        <row r="171">
          <cell r="BF171">
            <v>343680.1</v>
          </cell>
        </row>
        <row r="173">
          <cell r="BJ173">
            <v>0.10000000000582077</v>
          </cell>
        </row>
        <row r="175">
          <cell r="BJ175">
            <v>6330</v>
          </cell>
        </row>
        <row r="177">
          <cell r="BF177">
            <v>0</v>
          </cell>
        </row>
        <row r="179">
          <cell r="BF179">
            <v>0</v>
          </cell>
        </row>
        <row r="184">
          <cell r="BJ184">
            <v>39598.880000000005</v>
          </cell>
        </row>
        <row r="188">
          <cell r="BJ188">
            <v>136331</v>
          </cell>
        </row>
        <row r="191">
          <cell r="BJ191">
            <v>3310</v>
          </cell>
        </row>
        <row r="204">
          <cell r="BF204">
            <v>28400</v>
          </cell>
        </row>
        <row r="207">
          <cell r="BJ207">
            <v>9320</v>
          </cell>
        </row>
        <row r="218">
          <cell r="BJ218">
            <v>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22">
          <cell r="AI22">
            <v>623555.51</v>
          </cell>
        </row>
        <row r="27">
          <cell r="AI27">
            <v>197807.72000000003</v>
          </cell>
        </row>
        <row r="46">
          <cell r="AI46">
            <v>140260.0001</v>
          </cell>
        </row>
        <row r="55">
          <cell r="AI55">
            <v>584889.60100000002</v>
          </cell>
        </row>
        <row r="61">
          <cell r="AI61">
            <v>241752.41010000004</v>
          </cell>
        </row>
      </sheetData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16"/>
  <sheetViews>
    <sheetView tabSelected="1" topLeftCell="A96" workbookViewId="0">
      <selection activeCell="A47" sqref="A47:I111"/>
    </sheetView>
  </sheetViews>
  <sheetFormatPr defaultRowHeight="15"/>
  <cols>
    <col min="1" max="1" width="11.7109375" customWidth="1"/>
    <col min="2" max="2" width="27.5703125" customWidth="1"/>
    <col min="3" max="3" width="17" customWidth="1"/>
    <col min="4" max="4" width="11.85546875" customWidth="1"/>
    <col min="5" max="5" width="12.5703125" customWidth="1"/>
  </cols>
  <sheetData>
    <row r="1" spans="1:11">
      <c r="A1" s="1"/>
      <c r="B1" s="1"/>
      <c r="C1" s="2"/>
      <c r="D1" s="2"/>
      <c r="E1" s="2"/>
    </row>
    <row r="2" spans="1:11">
      <c r="A2" s="1"/>
      <c r="B2" s="1"/>
      <c r="C2" s="2"/>
      <c r="D2" s="2"/>
      <c r="E2" s="2"/>
    </row>
    <row r="3" spans="1:11" ht="26.25">
      <c r="A3" s="1"/>
      <c r="B3" s="33" t="s">
        <v>115</v>
      </c>
      <c r="C3" s="2"/>
      <c r="D3" s="2"/>
      <c r="E3" s="2"/>
    </row>
    <row r="4" spans="1:11" ht="18">
      <c r="A4" s="82"/>
      <c r="B4" s="82"/>
      <c r="C4" s="82"/>
      <c r="D4" s="82"/>
      <c r="E4" s="82"/>
    </row>
    <row r="5" spans="1:11" ht="18">
      <c r="A5" s="1"/>
      <c r="B5" s="66" t="s">
        <v>112</v>
      </c>
      <c r="C5" s="2"/>
      <c r="D5" s="2"/>
      <c r="E5" s="2"/>
    </row>
    <row r="6" spans="1:11">
      <c r="A6" s="1"/>
      <c r="B6" s="1"/>
      <c r="C6" s="2"/>
      <c r="D6" s="2"/>
      <c r="E6" s="2"/>
    </row>
    <row r="7" spans="1:11">
      <c r="A7" s="3"/>
      <c r="B7" s="4"/>
      <c r="C7" s="4"/>
      <c r="D7" s="4"/>
      <c r="E7" s="4"/>
      <c r="F7" s="4"/>
      <c r="G7" s="4"/>
      <c r="H7" s="4"/>
      <c r="I7" s="4"/>
    </row>
    <row r="8" spans="1:11" ht="20.25">
      <c r="A8" s="32" t="s">
        <v>116</v>
      </c>
      <c r="B8" s="4"/>
      <c r="C8" s="4"/>
      <c r="D8" s="4"/>
      <c r="E8" s="4"/>
      <c r="F8" s="4"/>
      <c r="G8" s="4"/>
      <c r="H8" s="4"/>
      <c r="I8" s="4"/>
    </row>
    <row r="9" spans="1:11">
      <c r="A9" s="3"/>
      <c r="B9" s="4"/>
      <c r="C9" s="4"/>
      <c r="D9" s="4"/>
      <c r="E9" s="4"/>
      <c r="F9" s="4"/>
      <c r="G9" s="4"/>
      <c r="H9" s="4"/>
      <c r="I9" s="5" t="s">
        <v>1</v>
      </c>
    </row>
    <row r="10" spans="1:11" ht="15" customHeight="1">
      <c r="A10" s="79" t="s">
        <v>2</v>
      </c>
      <c r="B10" s="80" t="s">
        <v>0</v>
      </c>
      <c r="C10" s="79" t="s">
        <v>3</v>
      </c>
      <c r="D10" s="81" t="s">
        <v>4</v>
      </c>
      <c r="E10" s="81"/>
      <c r="F10" s="81"/>
      <c r="G10" s="81"/>
      <c r="H10" s="79" t="s">
        <v>5</v>
      </c>
      <c r="I10" s="79" t="s">
        <v>6</v>
      </c>
    </row>
    <row r="11" spans="1:11" ht="24.75">
      <c r="A11" s="79"/>
      <c r="B11" s="80"/>
      <c r="C11" s="79"/>
      <c r="D11" s="6" t="s">
        <v>7</v>
      </c>
      <c r="E11" s="6" t="s">
        <v>8</v>
      </c>
      <c r="F11" s="6" t="s">
        <v>9</v>
      </c>
      <c r="G11" s="6" t="s">
        <v>10</v>
      </c>
      <c r="H11" s="79"/>
      <c r="I11" s="79"/>
    </row>
    <row r="12" spans="1:11">
      <c r="A12" s="7">
        <v>2</v>
      </c>
      <c r="B12" s="7">
        <v>3</v>
      </c>
      <c r="C12" s="7" t="s">
        <v>11</v>
      </c>
      <c r="D12" s="7">
        <v>5</v>
      </c>
      <c r="E12" s="7">
        <v>6</v>
      </c>
      <c r="F12" s="7">
        <v>7</v>
      </c>
      <c r="G12" s="7">
        <v>8</v>
      </c>
      <c r="H12" s="7">
        <v>9</v>
      </c>
      <c r="I12" s="7">
        <v>10</v>
      </c>
    </row>
    <row r="13" spans="1:11" ht="48">
      <c r="A13" s="8"/>
      <c r="B13" s="9" t="s">
        <v>117</v>
      </c>
      <c r="C13" s="10">
        <f>SUM(D13:I13)</f>
        <v>442594</v>
      </c>
      <c r="D13" s="11">
        <f t="shared" ref="D13:I13" si="0">D14+D32</f>
        <v>0</v>
      </c>
      <c r="E13" s="11">
        <f t="shared" si="0"/>
        <v>0</v>
      </c>
      <c r="F13" s="11">
        <f t="shared" si="0"/>
        <v>20967</v>
      </c>
      <c r="G13" s="10">
        <f t="shared" si="0"/>
        <v>394811</v>
      </c>
      <c r="H13" s="11">
        <f t="shared" si="0"/>
        <v>0</v>
      </c>
      <c r="I13" s="11">
        <f t="shared" si="0"/>
        <v>26816</v>
      </c>
      <c r="K13" s="67"/>
    </row>
    <row r="14" spans="1:11" ht="24">
      <c r="A14" s="12">
        <v>700000</v>
      </c>
      <c r="B14" s="9" t="s">
        <v>118</v>
      </c>
      <c r="C14" s="11">
        <f t="shared" ref="C14:C42" si="1">SUM(D14:I14)</f>
        <v>441494</v>
      </c>
      <c r="D14" s="11">
        <f t="shared" ref="D14:I14" si="2">D15+D19+D25+D28+D30</f>
        <v>0</v>
      </c>
      <c r="E14" s="11">
        <f t="shared" si="2"/>
        <v>0</v>
      </c>
      <c r="F14" s="11">
        <f t="shared" si="2"/>
        <v>20967</v>
      </c>
      <c r="G14" s="10">
        <f t="shared" si="2"/>
        <v>394811</v>
      </c>
      <c r="H14" s="11">
        <f t="shared" si="2"/>
        <v>0</v>
      </c>
      <c r="I14" s="11">
        <f t="shared" si="2"/>
        <v>25716</v>
      </c>
    </row>
    <row r="15" spans="1:11" ht="24">
      <c r="A15" s="12">
        <v>730000</v>
      </c>
      <c r="B15" s="9" t="s">
        <v>12</v>
      </c>
      <c r="C15" s="11">
        <f t="shared" si="1"/>
        <v>20967</v>
      </c>
      <c r="D15" s="11">
        <f t="shared" ref="D15:I15" si="3">SUM(D16:D18)</f>
        <v>0</v>
      </c>
      <c r="E15" s="11">
        <f t="shared" si="3"/>
        <v>0</v>
      </c>
      <c r="F15" s="11">
        <f t="shared" si="3"/>
        <v>20967</v>
      </c>
      <c r="G15" s="13">
        <f t="shared" si="3"/>
        <v>0</v>
      </c>
      <c r="H15" s="11">
        <f t="shared" si="3"/>
        <v>0</v>
      </c>
      <c r="I15" s="11">
        <f t="shared" si="3"/>
        <v>0</v>
      </c>
    </row>
    <row r="16" spans="1:11" ht="24">
      <c r="A16" s="14">
        <v>731000</v>
      </c>
      <c r="B16" s="15" t="s">
        <v>13</v>
      </c>
      <c r="C16" s="16">
        <f t="shared" si="1"/>
        <v>0</v>
      </c>
      <c r="D16" s="17"/>
      <c r="E16" s="17"/>
      <c r="F16" s="17"/>
      <c r="G16" s="18"/>
      <c r="H16" s="19"/>
      <c r="I16" s="17"/>
    </row>
    <row r="17" spans="1:9" ht="36">
      <c r="A17" s="14">
        <v>732000</v>
      </c>
      <c r="B17" s="15" t="s">
        <v>14</v>
      </c>
      <c r="C17" s="16">
        <f t="shared" si="1"/>
        <v>0</v>
      </c>
      <c r="D17" s="17"/>
      <c r="E17" s="17"/>
      <c r="F17" s="17"/>
      <c r="G17" s="18"/>
      <c r="H17" s="19"/>
      <c r="I17" s="17"/>
    </row>
    <row r="18" spans="1:9" ht="24">
      <c r="A18" s="14">
        <v>733000</v>
      </c>
      <c r="B18" s="15" t="s">
        <v>15</v>
      </c>
      <c r="C18" s="16">
        <f t="shared" si="1"/>
        <v>20967</v>
      </c>
      <c r="D18" s="19"/>
      <c r="E18" s="19"/>
      <c r="F18" s="19">
        <v>20967</v>
      </c>
      <c r="G18" s="18"/>
      <c r="H18" s="17"/>
      <c r="I18" s="17"/>
    </row>
    <row r="19" spans="1:9" ht="24">
      <c r="A19" s="12">
        <v>740000</v>
      </c>
      <c r="B19" s="9" t="s">
        <v>16</v>
      </c>
      <c r="C19" s="11">
        <f t="shared" si="1"/>
        <v>25716</v>
      </c>
      <c r="D19" s="20">
        <f t="shared" ref="D19:I19" si="4">SUM(D20:D24)</f>
        <v>0</v>
      </c>
      <c r="E19" s="20">
        <f t="shared" si="4"/>
        <v>0</v>
      </c>
      <c r="F19" s="20">
        <f t="shared" si="4"/>
        <v>0</v>
      </c>
      <c r="G19" s="21">
        <f t="shared" si="4"/>
        <v>0</v>
      </c>
      <c r="H19" s="20">
        <f t="shared" si="4"/>
        <v>0</v>
      </c>
      <c r="I19" s="20">
        <f t="shared" si="4"/>
        <v>25716</v>
      </c>
    </row>
    <row r="20" spans="1:9">
      <c r="A20" s="14">
        <v>742100</v>
      </c>
      <c r="B20" s="15" t="s">
        <v>17</v>
      </c>
      <c r="C20" s="16">
        <f t="shared" si="1"/>
        <v>25416</v>
      </c>
      <c r="D20" s="17"/>
      <c r="E20" s="17"/>
      <c r="F20" s="17"/>
      <c r="G20" s="19"/>
      <c r="H20" s="17"/>
      <c r="I20" s="19">
        <v>25416</v>
      </c>
    </row>
    <row r="21" spans="1:9" ht="24">
      <c r="A21" s="14">
        <v>742200</v>
      </c>
      <c r="B21" s="15" t="s">
        <v>18</v>
      </c>
      <c r="C21" s="16">
        <f t="shared" si="1"/>
        <v>0</v>
      </c>
      <c r="D21" s="17"/>
      <c r="E21" s="17"/>
      <c r="F21" s="17"/>
      <c r="G21" s="18"/>
      <c r="H21" s="17"/>
      <c r="I21" s="19"/>
    </row>
    <row r="22" spans="1:9" ht="24">
      <c r="A22" s="14">
        <v>743000</v>
      </c>
      <c r="B22" s="15" t="s">
        <v>19</v>
      </c>
      <c r="C22" s="16">
        <f t="shared" si="1"/>
        <v>0</v>
      </c>
      <c r="D22" s="17"/>
      <c r="E22" s="17"/>
      <c r="F22" s="17"/>
      <c r="G22" s="18"/>
      <c r="H22" s="17"/>
      <c r="I22" s="19"/>
    </row>
    <row r="23" spans="1:9" ht="36">
      <c r="A23" s="14">
        <v>744000</v>
      </c>
      <c r="B23" s="15" t="s">
        <v>20</v>
      </c>
      <c r="C23" s="16">
        <f t="shared" si="1"/>
        <v>0</v>
      </c>
      <c r="D23" s="17"/>
      <c r="E23" s="17"/>
      <c r="F23" s="17"/>
      <c r="G23" s="18"/>
      <c r="H23" s="17"/>
      <c r="I23" s="19"/>
    </row>
    <row r="24" spans="1:9" ht="24">
      <c r="A24" s="14">
        <v>745100</v>
      </c>
      <c r="B24" s="15" t="s">
        <v>21</v>
      </c>
      <c r="C24" s="16">
        <f t="shared" si="1"/>
        <v>300</v>
      </c>
      <c r="D24" s="17"/>
      <c r="E24" s="17"/>
      <c r="F24" s="17"/>
      <c r="G24" s="17"/>
      <c r="H24" s="17"/>
      <c r="I24" s="19">
        <v>300</v>
      </c>
    </row>
    <row r="25" spans="1:9" ht="36">
      <c r="A25" s="12">
        <v>770000</v>
      </c>
      <c r="B25" s="9" t="s">
        <v>22</v>
      </c>
      <c r="C25" s="11">
        <f t="shared" si="1"/>
        <v>0</v>
      </c>
      <c r="D25" s="11">
        <f t="shared" ref="D25:I25" si="5">SUM(D26:D27)</f>
        <v>0</v>
      </c>
      <c r="E25" s="11">
        <f t="shared" si="5"/>
        <v>0</v>
      </c>
      <c r="F25" s="11">
        <f t="shared" si="5"/>
        <v>0</v>
      </c>
      <c r="G25" s="10">
        <f t="shared" si="5"/>
        <v>0</v>
      </c>
      <c r="H25" s="11">
        <f t="shared" si="5"/>
        <v>0</v>
      </c>
      <c r="I25" s="11">
        <f t="shared" si="5"/>
        <v>0</v>
      </c>
    </row>
    <row r="26" spans="1:9" ht="24">
      <c r="A26" s="14">
        <v>771000</v>
      </c>
      <c r="B26" s="15" t="s">
        <v>23</v>
      </c>
      <c r="C26" s="16">
        <f t="shared" si="1"/>
        <v>0</v>
      </c>
      <c r="D26" s="19"/>
      <c r="E26" s="19"/>
      <c r="F26" s="19"/>
      <c r="G26" s="19"/>
      <c r="H26" s="17"/>
      <c r="I26" s="19"/>
    </row>
    <row r="27" spans="1:9" ht="36">
      <c r="A27" s="14">
        <v>772000</v>
      </c>
      <c r="B27" s="15" t="s">
        <v>24</v>
      </c>
      <c r="C27" s="16">
        <f t="shared" si="1"/>
        <v>0</v>
      </c>
      <c r="D27" s="19"/>
      <c r="E27" s="19"/>
      <c r="F27" s="19"/>
      <c r="G27" s="19"/>
      <c r="H27" s="17"/>
      <c r="I27" s="17"/>
    </row>
    <row r="28" spans="1:9" ht="36">
      <c r="A28" s="12">
        <v>780000</v>
      </c>
      <c r="B28" s="9" t="s">
        <v>25</v>
      </c>
      <c r="C28" s="11">
        <f t="shared" si="1"/>
        <v>394811</v>
      </c>
      <c r="D28" s="20">
        <f t="shared" ref="D28:I28" si="6">D29</f>
        <v>0</v>
      </c>
      <c r="E28" s="20">
        <f t="shared" si="6"/>
        <v>0</v>
      </c>
      <c r="F28" s="20">
        <f t="shared" si="6"/>
        <v>0</v>
      </c>
      <c r="G28" s="21">
        <f t="shared" si="6"/>
        <v>394811</v>
      </c>
      <c r="H28" s="20">
        <f t="shared" si="6"/>
        <v>0</v>
      </c>
      <c r="I28" s="20">
        <f t="shared" si="6"/>
        <v>0</v>
      </c>
    </row>
    <row r="29" spans="1:9" ht="36">
      <c r="A29" s="14">
        <v>781000</v>
      </c>
      <c r="B29" s="15" t="s">
        <v>26</v>
      </c>
      <c r="C29" s="16">
        <f t="shared" si="1"/>
        <v>394811</v>
      </c>
      <c r="D29" s="17"/>
      <c r="E29" s="17"/>
      <c r="F29" s="17"/>
      <c r="G29" s="22">
        <v>394811</v>
      </c>
      <c r="H29" s="17"/>
      <c r="I29" s="19"/>
    </row>
    <row r="30" spans="1:9">
      <c r="A30" s="12">
        <v>790000</v>
      </c>
      <c r="B30" s="9" t="s">
        <v>27</v>
      </c>
      <c r="C30" s="11">
        <f t="shared" si="1"/>
        <v>0</v>
      </c>
      <c r="D30" s="11">
        <f t="shared" ref="D30:I30" si="7">D31</f>
        <v>0</v>
      </c>
      <c r="E30" s="11">
        <f t="shared" si="7"/>
        <v>0</v>
      </c>
      <c r="F30" s="11">
        <f t="shared" si="7"/>
        <v>0</v>
      </c>
      <c r="G30" s="10">
        <f t="shared" si="7"/>
        <v>0</v>
      </c>
      <c r="H30" s="11">
        <f t="shared" si="7"/>
        <v>0</v>
      </c>
      <c r="I30" s="11">
        <f t="shared" si="7"/>
        <v>0</v>
      </c>
    </row>
    <row r="31" spans="1:9">
      <c r="A31" s="14">
        <v>791000</v>
      </c>
      <c r="B31" s="15" t="s">
        <v>28</v>
      </c>
      <c r="C31" s="16">
        <f t="shared" si="1"/>
        <v>0</v>
      </c>
      <c r="D31" s="19"/>
      <c r="E31" s="19"/>
      <c r="F31" s="19"/>
      <c r="G31" s="18"/>
      <c r="H31" s="17"/>
      <c r="I31" s="17"/>
    </row>
    <row r="32" spans="1:9" ht="36">
      <c r="A32" s="12">
        <v>800000</v>
      </c>
      <c r="B32" s="9" t="s">
        <v>29</v>
      </c>
      <c r="C32" s="11">
        <f t="shared" si="1"/>
        <v>1100</v>
      </c>
      <c r="D32" s="11">
        <f t="shared" ref="D32:I32" si="8">D33+D37</f>
        <v>0</v>
      </c>
      <c r="E32" s="11">
        <f t="shared" si="8"/>
        <v>0</v>
      </c>
      <c r="F32" s="11">
        <f t="shared" si="8"/>
        <v>0</v>
      </c>
      <c r="G32" s="10">
        <f t="shared" si="8"/>
        <v>0</v>
      </c>
      <c r="H32" s="11">
        <f t="shared" si="8"/>
        <v>0</v>
      </c>
      <c r="I32" s="11">
        <f t="shared" si="8"/>
        <v>1100</v>
      </c>
    </row>
    <row r="33" spans="1:9" ht="36">
      <c r="A33" s="12">
        <v>810000</v>
      </c>
      <c r="B33" s="9" t="s">
        <v>30</v>
      </c>
      <c r="C33" s="11">
        <f t="shared" si="1"/>
        <v>1100</v>
      </c>
      <c r="D33" s="11">
        <f t="shared" ref="D33:I33" si="9">SUM(D34:D36)</f>
        <v>0</v>
      </c>
      <c r="E33" s="11">
        <f t="shared" si="9"/>
        <v>0</v>
      </c>
      <c r="F33" s="11">
        <f t="shared" si="9"/>
        <v>0</v>
      </c>
      <c r="G33" s="13">
        <f t="shared" si="9"/>
        <v>0</v>
      </c>
      <c r="H33" s="11">
        <f t="shared" si="9"/>
        <v>0</v>
      </c>
      <c r="I33" s="11">
        <f t="shared" si="9"/>
        <v>1100</v>
      </c>
    </row>
    <row r="34" spans="1:9" ht="24">
      <c r="A34" s="14">
        <v>811100</v>
      </c>
      <c r="B34" s="15" t="s">
        <v>31</v>
      </c>
      <c r="C34" s="16">
        <f t="shared" si="1"/>
        <v>700</v>
      </c>
      <c r="D34" s="19"/>
      <c r="E34" s="19"/>
      <c r="F34" s="19"/>
      <c r="G34" s="23"/>
      <c r="H34" s="17"/>
      <c r="I34" s="19">
        <v>700</v>
      </c>
    </row>
    <row r="35" spans="1:9" ht="24">
      <c r="A35" s="14">
        <v>812000</v>
      </c>
      <c r="B35" s="15" t="s">
        <v>32</v>
      </c>
      <c r="C35" s="16">
        <f t="shared" si="1"/>
        <v>400</v>
      </c>
      <c r="D35" s="17"/>
      <c r="E35" s="17"/>
      <c r="F35" s="17"/>
      <c r="G35" s="18">
        <v>0</v>
      </c>
      <c r="H35" s="17"/>
      <c r="I35" s="19">
        <v>400</v>
      </c>
    </row>
    <row r="36" spans="1:9" ht="36">
      <c r="A36" s="14">
        <v>813000</v>
      </c>
      <c r="B36" s="15" t="s">
        <v>33</v>
      </c>
      <c r="C36" s="16">
        <f t="shared" si="1"/>
        <v>0</v>
      </c>
      <c r="D36" s="17"/>
      <c r="E36" s="17"/>
      <c r="F36" s="17"/>
      <c r="G36" s="18">
        <v>0</v>
      </c>
      <c r="H36" s="17"/>
      <c r="I36" s="19"/>
    </row>
    <row r="37" spans="1:9" ht="24">
      <c r="A37" s="12">
        <v>820000</v>
      </c>
      <c r="B37" s="9" t="s">
        <v>34</v>
      </c>
      <c r="C37" s="11">
        <f t="shared" si="1"/>
        <v>0</v>
      </c>
      <c r="D37" s="11">
        <f t="shared" ref="D37:I37" si="10">SUM(D38:D39)</f>
        <v>0</v>
      </c>
      <c r="E37" s="11">
        <f t="shared" si="10"/>
        <v>0</v>
      </c>
      <c r="F37" s="11">
        <f t="shared" si="10"/>
        <v>0</v>
      </c>
      <c r="G37" s="10">
        <f t="shared" si="10"/>
        <v>0</v>
      </c>
      <c r="H37" s="11">
        <f t="shared" si="10"/>
        <v>0</v>
      </c>
      <c r="I37" s="11">
        <f t="shared" si="10"/>
        <v>0</v>
      </c>
    </row>
    <row r="38" spans="1:9" ht="24">
      <c r="A38" s="14">
        <v>822000</v>
      </c>
      <c r="B38" s="15" t="s">
        <v>35</v>
      </c>
      <c r="C38" s="16">
        <f t="shared" si="1"/>
        <v>0</v>
      </c>
      <c r="D38" s="17"/>
      <c r="E38" s="17"/>
      <c r="F38" s="17"/>
      <c r="G38" s="18"/>
      <c r="H38" s="17"/>
      <c r="I38" s="19"/>
    </row>
    <row r="39" spans="1:9" ht="24">
      <c r="A39" s="14">
        <v>823000</v>
      </c>
      <c r="B39" s="15" t="s">
        <v>36</v>
      </c>
      <c r="C39" s="16">
        <f t="shared" si="1"/>
        <v>0</v>
      </c>
      <c r="D39" s="19"/>
      <c r="E39" s="19"/>
      <c r="F39" s="19"/>
      <c r="G39" s="23"/>
      <c r="H39" s="17"/>
      <c r="I39" s="19"/>
    </row>
    <row r="40" spans="1:9" ht="36">
      <c r="A40" s="12">
        <v>900000</v>
      </c>
      <c r="B40" s="9" t="s">
        <v>37</v>
      </c>
      <c r="C40" s="11">
        <f t="shared" si="1"/>
        <v>0</v>
      </c>
      <c r="D40" s="20">
        <f t="shared" ref="D40:I40" si="11">D41+D43</f>
        <v>0</v>
      </c>
      <c r="E40" s="20">
        <f t="shared" si="11"/>
        <v>0</v>
      </c>
      <c r="F40" s="20">
        <f t="shared" si="11"/>
        <v>0</v>
      </c>
      <c r="G40" s="24">
        <f t="shared" si="11"/>
        <v>0</v>
      </c>
      <c r="H40" s="20">
        <f t="shared" si="11"/>
        <v>0</v>
      </c>
      <c r="I40" s="20">
        <f t="shared" si="11"/>
        <v>0</v>
      </c>
    </row>
    <row r="41" spans="1:9" ht="24">
      <c r="A41" s="12">
        <v>910000</v>
      </c>
      <c r="B41" s="9" t="s">
        <v>38</v>
      </c>
      <c r="C41" s="11">
        <f t="shared" si="1"/>
        <v>0</v>
      </c>
      <c r="D41" s="20">
        <f t="shared" ref="D41:I41" si="12">D42</f>
        <v>0</v>
      </c>
      <c r="E41" s="20">
        <f t="shared" si="12"/>
        <v>0</v>
      </c>
      <c r="F41" s="20">
        <f t="shared" si="12"/>
        <v>0</v>
      </c>
      <c r="G41" s="24">
        <f t="shared" si="12"/>
        <v>0</v>
      </c>
      <c r="H41" s="20">
        <f t="shared" si="12"/>
        <v>0</v>
      </c>
      <c r="I41" s="20">
        <f t="shared" si="12"/>
        <v>0</v>
      </c>
    </row>
    <row r="42" spans="1:9" ht="24">
      <c r="A42" s="14">
        <v>911000</v>
      </c>
      <c r="B42" s="15" t="s">
        <v>39</v>
      </c>
      <c r="C42" s="16">
        <f t="shared" si="1"/>
        <v>0</v>
      </c>
      <c r="D42" s="17"/>
      <c r="E42" s="17"/>
      <c r="F42" s="17"/>
      <c r="G42" s="18"/>
      <c r="H42" s="17"/>
      <c r="I42" s="19"/>
    </row>
    <row r="43" spans="1:9" ht="36">
      <c r="A43" s="12">
        <v>920000</v>
      </c>
      <c r="B43" s="9" t="s">
        <v>40</v>
      </c>
      <c r="C43" s="11">
        <f>C44</f>
        <v>0</v>
      </c>
      <c r="D43" s="20">
        <f t="shared" ref="D43:I43" si="13">D44</f>
        <v>0</v>
      </c>
      <c r="E43" s="20">
        <f t="shared" si="13"/>
        <v>0</v>
      </c>
      <c r="F43" s="20">
        <f t="shared" si="13"/>
        <v>0</v>
      </c>
      <c r="G43" s="24">
        <f t="shared" si="13"/>
        <v>0</v>
      </c>
      <c r="H43" s="20">
        <f t="shared" si="13"/>
        <v>0</v>
      </c>
      <c r="I43" s="20">
        <f t="shared" si="13"/>
        <v>0</v>
      </c>
    </row>
    <row r="44" spans="1:9" ht="36">
      <c r="A44" s="14">
        <v>921000</v>
      </c>
      <c r="B44" s="15" t="s">
        <v>41</v>
      </c>
      <c r="C44" s="16">
        <f>SUM(D44:I44)</f>
        <v>0</v>
      </c>
      <c r="D44" s="17"/>
      <c r="E44" s="17"/>
      <c r="F44" s="17"/>
      <c r="G44" s="18"/>
      <c r="H44" s="17"/>
      <c r="I44" s="19"/>
    </row>
    <row r="45" spans="1:9" ht="24">
      <c r="A45" s="8"/>
      <c r="B45" s="9" t="s">
        <v>42</v>
      </c>
      <c r="C45" s="11">
        <f>+F45+G45+I45</f>
        <v>442594</v>
      </c>
      <c r="D45" s="11">
        <f t="shared" ref="D45:I45" si="14">D13+D40</f>
        <v>0</v>
      </c>
      <c r="E45" s="11">
        <f t="shared" si="14"/>
        <v>0</v>
      </c>
      <c r="F45" s="11">
        <f t="shared" si="14"/>
        <v>20967</v>
      </c>
      <c r="G45" s="13">
        <f t="shared" si="14"/>
        <v>394811</v>
      </c>
      <c r="H45" s="11">
        <f t="shared" si="14"/>
        <v>0</v>
      </c>
      <c r="I45" s="11">
        <f t="shared" si="14"/>
        <v>26816</v>
      </c>
    </row>
    <row r="46" spans="1:9">
      <c r="A46" s="25"/>
      <c r="B46" s="4"/>
      <c r="C46" s="4"/>
      <c r="D46" s="4"/>
      <c r="E46" s="4"/>
      <c r="F46" s="4"/>
      <c r="G46" s="4"/>
      <c r="H46" s="4"/>
      <c r="I46" s="4"/>
    </row>
    <row r="47" spans="1:9" ht="20.25">
      <c r="A47" s="32" t="s">
        <v>121</v>
      </c>
      <c r="B47" s="4"/>
      <c r="C47" s="4"/>
      <c r="D47" s="4"/>
      <c r="E47" s="4"/>
      <c r="F47" s="4"/>
      <c r="G47" s="4"/>
      <c r="H47" s="4"/>
      <c r="I47" s="4"/>
    </row>
    <row r="48" spans="1:9">
      <c r="A48" s="3"/>
      <c r="B48" s="4"/>
      <c r="C48" s="4"/>
      <c r="D48" s="4"/>
      <c r="E48" s="4"/>
      <c r="F48" s="4"/>
      <c r="G48" s="4"/>
      <c r="H48" s="4"/>
      <c r="I48" s="4"/>
    </row>
    <row r="49" spans="1:9">
      <c r="A49" s="3"/>
      <c r="B49" s="4"/>
      <c r="C49" s="4"/>
      <c r="D49" s="4"/>
      <c r="E49" s="4"/>
      <c r="F49" s="4"/>
      <c r="G49" s="4"/>
      <c r="H49" s="4"/>
      <c r="I49" s="5" t="s">
        <v>1</v>
      </c>
    </row>
    <row r="50" spans="1:9" ht="15" customHeight="1">
      <c r="A50" s="79" t="s">
        <v>2</v>
      </c>
      <c r="B50" s="80" t="s">
        <v>0</v>
      </c>
      <c r="C50" s="79" t="s">
        <v>3</v>
      </c>
      <c r="D50" s="81" t="s">
        <v>43</v>
      </c>
      <c r="E50" s="81"/>
      <c r="F50" s="81"/>
      <c r="G50" s="81"/>
      <c r="H50" s="79" t="s">
        <v>5</v>
      </c>
      <c r="I50" s="79" t="s">
        <v>44</v>
      </c>
    </row>
    <row r="51" spans="1:9" ht="24.75">
      <c r="A51" s="79"/>
      <c r="B51" s="80"/>
      <c r="C51" s="79"/>
      <c r="D51" s="6" t="s">
        <v>7</v>
      </c>
      <c r="E51" s="6" t="s">
        <v>8</v>
      </c>
      <c r="F51" s="6" t="s">
        <v>9</v>
      </c>
      <c r="G51" s="6" t="s">
        <v>10</v>
      </c>
      <c r="H51" s="79"/>
      <c r="I51" s="79"/>
    </row>
    <row r="52" spans="1:9">
      <c r="A52" s="7">
        <v>2</v>
      </c>
      <c r="B52" s="7">
        <v>3</v>
      </c>
      <c r="C52" s="7" t="s">
        <v>11</v>
      </c>
      <c r="D52" s="7">
        <v>5</v>
      </c>
      <c r="E52" s="7">
        <v>6</v>
      </c>
      <c r="F52" s="7">
        <v>7</v>
      </c>
      <c r="G52" s="7">
        <v>8</v>
      </c>
      <c r="H52" s="7">
        <v>9</v>
      </c>
      <c r="I52" s="7">
        <v>10</v>
      </c>
    </row>
    <row r="53" spans="1:9" s="75" customFormat="1" ht="28.5" customHeight="1">
      <c r="A53" s="71"/>
      <c r="B53" s="71" t="s">
        <v>119</v>
      </c>
      <c r="C53" s="73">
        <f>+F53+G53+I53</f>
        <v>442594</v>
      </c>
      <c r="D53" s="71"/>
      <c r="E53" s="71"/>
      <c r="F53" s="74">
        <f>+F54+F102</f>
        <v>20967</v>
      </c>
      <c r="G53" s="74">
        <f>+G54+G102</f>
        <v>394811</v>
      </c>
      <c r="H53" s="74">
        <f t="shared" ref="H53:I53" si="15">+H54+H102</f>
        <v>0</v>
      </c>
      <c r="I53" s="74">
        <f t="shared" si="15"/>
        <v>26816</v>
      </c>
    </row>
    <row r="54" spans="1:9" ht="35.25" customHeight="1">
      <c r="A54" s="70">
        <v>400000</v>
      </c>
      <c r="B54" s="69" t="s">
        <v>120</v>
      </c>
      <c r="C54" s="73">
        <f t="shared" ref="C54:C106" si="16">+F54+G54+I54</f>
        <v>419527</v>
      </c>
      <c r="D54" s="69"/>
      <c r="E54" s="69"/>
      <c r="F54" s="72">
        <f>+F55+F65+F97</f>
        <v>0</v>
      </c>
      <c r="G54" s="76">
        <f>+G55+G65+G95+G97</f>
        <v>394811</v>
      </c>
      <c r="H54" s="76"/>
      <c r="I54" s="76">
        <f>+I55+I65+I97</f>
        <v>24716</v>
      </c>
    </row>
    <row r="55" spans="1:9" ht="31.5" customHeight="1">
      <c r="A55" s="26">
        <v>410000</v>
      </c>
      <c r="B55" s="27" t="s">
        <v>105</v>
      </c>
      <c r="C55" s="73">
        <f t="shared" si="16"/>
        <v>326645</v>
      </c>
      <c r="D55" s="20">
        <f t="shared" ref="D55:E55" si="17">SUM(D56:D64)</f>
        <v>0</v>
      </c>
      <c r="E55" s="20">
        <f t="shared" si="17"/>
        <v>0</v>
      </c>
      <c r="F55" s="21"/>
      <c r="G55" s="21">
        <f>+G56+G57+G61+G62+G63+G64</f>
        <v>309971</v>
      </c>
      <c r="H55" s="21"/>
      <c r="I55" s="21">
        <f t="shared" ref="I55" si="18">+I56+I57+I61+I62+I63+I64</f>
        <v>16674</v>
      </c>
    </row>
    <row r="56" spans="1:9" s="56" customFormat="1" ht="24.75">
      <c r="A56" s="52">
        <v>411000</v>
      </c>
      <c r="B56" s="53" t="s">
        <v>45</v>
      </c>
      <c r="C56" s="73">
        <f t="shared" si="16"/>
        <v>264648</v>
      </c>
      <c r="D56" s="55"/>
      <c r="E56" s="55"/>
      <c r="F56" s="55"/>
      <c r="G56" s="55">
        <v>252148</v>
      </c>
      <c r="H56" s="55"/>
      <c r="I56" s="55">
        <v>12500</v>
      </c>
    </row>
    <row r="57" spans="1:9" s="56" customFormat="1" ht="24.75">
      <c r="A57" s="52">
        <v>412000</v>
      </c>
      <c r="B57" s="53" t="s">
        <v>46</v>
      </c>
      <c r="C57" s="73">
        <f t="shared" si="16"/>
        <v>45388</v>
      </c>
      <c r="D57" s="55"/>
      <c r="E57" s="55"/>
      <c r="F57" s="55"/>
      <c r="G57" s="55">
        <f>+G58+G59+G60</f>
        <v>43244</v>
      </c>
      <c r="H57" s="55"/>
      <c r="I57" s="55">
        <f>+I58+I59+I60</f>
        <v>2144</v>
      </c>
    </row>
    <row r="58" spans="1:9">
      <c r="A58" s="28">
        <v>412100</v>
      </c>
      <c r="B58" s="29" t="s">
        <v>106</v>
      </c>
      <c r="C58" s="73">
        <f t="shared" si="16"/>
        <v>31758</v>
      </c>
      <c r="D58" s="17"/>
      <c r="E58" s="17"/>
      <c r="F58" s="17"/>
      <c r="G58" s="17">
        <v>30258</v>
      </c>
      <c r="H58" s="17"/>
      <c r="I58" s="17">
        <v>1500</v>
      </c>
    </row>
    <row r="59" spans="1:9">
      <c r="A59" s="28">
        <v>412200</v>
      </c>
      <c r="B59" s="29" t="s">
        <v>107</v>
      </c>
      <c r="C59" s="73">
        <f t="shared" si="16"/>
        <v>13630</v>
      </c>
      <c r="D59" s="17"/>
      <c r="E59" s="17"/>
      <c r="F59" s="17"/>
      <c r="G59" s="17">
        <v>12986</v>
      </c>
      <c r="H59" s="17"/>
      <c r="I59" s="17">
        <v>644</v>
      </c>
    </row>
    <row r="60" spans="1:9">
      <c r="A60" s="28">
        <v>412300</v>
      </c>
      <c r="B60" s="29" t="s">
        <v>108</v>
      </c>
      <c r="C60" s="73">
        <f t="shared" si="16"/>
        <v>0</v>
      </c>
      <c r="D60" s="17"/>
      <c r="E60" s="17"/>
      <c r="F60" s="17"/>
      <c r="G60" s="17"/>
      <c r="H60" s="17"/>
      <c r="I60" s="17">
        <v>0</v>
      </c>
    </row>
    <row r="61" spans="1:9" s="49" customFormat="1" ht="27.75" customHeight="1">
      <c r="A61" s="45">
        <v>413100</v>
      </c>
      <c r="B61" s="46" t="s">
        <v>47</v>
      </c>
      <c r="C61" s="73">
        <f t="shared" si="16"/>
        <v>3600</v>
      </c>
      <c r="D61" s="48"/>
      <c r="E61" s="48"/>
      <c r="F61" s="48"/>
      <c r="G61" s="48">
        <v>3500</v>
      </c>
      <c r="H61" s="48"/>
      <c r="I61" s="48">
        <v>100</v>
      </c>
    </row>
    <row r="62" spans="1:9" s="49" customFormat="1" ht="24.75">
      <c r="A62" s="45">
        <v>414000</v>
      </c>
      <c r="B62" s="46" t="s">
        <v>48</v>
      </c>
      <c r="C62" s="73">
        <f t="shared" si="16"/>
        <v>2100</v>
      </c>
      <c r="D62" s="48"/>
      <c r="E62" s="48"/>
      <c r="F62" s="48"/>
      <c r="G62" s="48">
        <v>1700</v>
      </c>
      <c r="H62" s="48"/>
      <c r="I62" s="48">
        <v>400</v>
      </c>
    </row>
    <row r="63" spans="1:9" s="49" customFormat="1" ht="24.75">
      <c r="A63" s="45">
        <v>415000</v>
      </c>
      <c r="B63" s="46" t="s">
        <v>49</v>
      </c>
      <c r="C63" s="73">
        <f t="shared" si="16"/>
        <v>5900</v>
      </c>
      <c r="D63" s="48"/>
      <c r="E63" s="48"/>
      <c r="F63" s="48"/>
      <c r="G63" s="48">
        <v>5200</v>
      </c>
      <c r="H63" s="48"/>
      <c r="I63" s="48">
        <v>700</v>
      </c>
    </row>
    <row r="64" spans="1:9" s="49" customFormat="1" ht="24.75">
      <c r="A64" s="45">
        <v>416000</v>
      </c>
      <c r="B64" s="46" t="s">
        <v>50</v>
      </c>
      <c r="C64" s="73">
        <f t="shared" si="16"/>
        <v>5009</v>
      </c>
      <c r="D64" s="48"/>
      <c r="E64" s="48"/>
      <c r="F64" s="48"/>
      <c r="G64" s="48">
        <v>4179</v>
      </c>
      <c r="H64" s="48"/>
      <c r="I64" s="48">
        <v>830</v>
      </c>
    </row>
    <row r="65" spans="1:9" ht="29.25" customHeight="1">
      <c r="A65" s="26">
        <v>420000</v>
      </c>
      <c r="B65" s="27" t="s">
        <v>109</v>
      </c>
      <c r="C65" s="73">
        <f t="shared" si="16"/>
        <v>88718</v>
      </c>
      <c r="D65" s="20">
        <f t="shared" ref="D65:F65" si="19">SUM(D66:D88)</f>
        <v>0</v>
      </c>
      <c r="E65" s="20">
        <f t="shared" si="19"/>
        <v>0</v>
      </c>
      <c r="F65" s="20">
        <f t="shared" si="19"/>
        <v>0</v>
      </c>
      <c r="G65" s="21">
        <f>+G66+G74+G73+G82+G85+G88</f>
        <v>82276</v>
      </c>
      <c r="H65" s="21">
        <f t="shared" ref="H65:I65" si="20">+H66+H73+H74+H82+H85+H88</f>
        <v>0</v>
      </c>
      <c r="I65" s="21">
        <f t="shared" si="20"/>
        <v>6442</v>
      </c>
    </row>
    <row r="66" spans="1:9" s="61" customFormat="1">
      <c r="A66" s="57">
        <v>421000</v>
      </c>
      <c r="B66" s="58" t="s">
        <v>51</v>
      </c>
      <c r="C66" s="73">
        <f t="shared" si="16"/>
        <v>35353</v>
      </c>
      <c r="D66" s="60"/>
      <c r="E66" s="60"/>
      <c r="F66" s="60"/>
      <c r="G66" s="60">
        <f>+G67+G68+G69+G70+G71+G72+G73</f>
        <v>35113</v>
      </c>
      <c r="H66" s="60">
        <f t="shared" ref="H66" si="21">+H67+H68+H69+H70+H71+H72+H73</f>
        <v>0</v>
      </c>
      <c r="I66" s="60">
        <v>240</v>
      </c>
    </row>
    <row r="67" spans="1:9">
      <c r="A67" s="28">
        <v>421100</v>
      </c>
      <c r="B67" s="29" t="s">
        <v>77</v>
      </c>
      <c r="C67" s="73">
        <f t="shared" si="16"/>
        <v>730</v>
      </c>
      <c r="D67" s="17"/>
      <c r="E67" s="17"/>
      <c r="F67" s="17"/>
      <c r="G67" s="17">
        <v>610</v>
      </c>
      <c r="H67" s="17"/>
      <c r="I67" s="17">
        <v>120</v>
      </c>
    </row>
    <row r="68" spans="1:9">
      <c r="A68" s="28">
        <v>421200</v>
      </c>
      <c r="B68" s="29" t="s">
        <v>78</v>
      </c>
      <c r="C68" s="73">
        <f t="shared" si="16"/>
        <v>27173</v>
      </c>
      <c r="D68" s="17"/>
      <c r="E68" s="17"/>
      <c r="F68" s="17"/>
      <c r="G68" s="17">
        <v>27173</v>
      </c>
      <c r="H68" s="17"/>
      <c r="I68" s="17"/>
    </row>
    <row r="69" spans="1:9">
      <c r="A69" s="28">
        <v>421300</v>
      </c>
      <c r="B69" s="29" t="s">
        <v>79</v>
      </c>
      <c r="C69" s="73">
        <f t="shared" si="16"/>
        <v>3100</v>
      </c>
      <c r="D69" s="17"/>
      <c r="E69" s="17"/>
      <c r="F69" s="17"/>
      <c r="G69" s="17">
        <v>3100</v>
      </c>
      <c r="H69" s="17"/>
      <c r="I69" s="17"/>
    </row>
    <row r="70" spans="1:9">
      <c r="A70" s="28">
        <v>421400</v>
      </c>
      <c r="B70" s="29" t="s">
        <v>80</v>
      </c>
      <c r="C70" s="73">
        <f t="shared" si="16"/>
        <v>2250</v>
      </c>
      <c r="D70" s="17"/>
      <c r="E70" s="17"/>
      <c r="F70" s="17"/>
      <c r="G70" s="17">
        <v>2250</v>
      </c>
      <c r="H70" s="17"/>
      <c r="I70" s="17"/>
    </row>
    <row r="71" spans="1:9">
      <c r="A71" s="28">
        <v>421500</v>
      </c>
      <c r="B71" s="29" t="s">
        <v>81</v>
      </c>
      <c r="C71" s="73">
        <f t="shared" si="16"/>
        <v>1980</v>
      </c>
      <c r="D71" s="17"/>
      <c r="E71" s="17"/>
      <c r="F71" s="17"/>
      <c r="G71" s="17">
        <v>1980</v>
      </c>
      <c r="H71" s="17"/>
      <c r="I71" s="17"/>
    </row>
    <row r="72" spans="1:9">
      <c r="A72" s="28">
        <v>421900</v>
      </c>
      <c r="B72" s="29" t="s">
        <v>82</v>
      </c>
      <c r="C72" s="73">
        <f t="shared" si="16"/>
        <v>120</v>
      </c>
      <c r="D72" s="17"/>
      <c r="E72" s="17"/>
      <c r="F72" s="17"/>
      <c r="G72" s="17"/>
      <c r="H72" s="17"/>
      <c r="I72" s="17">
        <v>120</v>
      </c>
    </row>
    <row r="73" spans="1:9" s="61" customFormat="1">
      <c r="A73" s="57">
        <v>422000</v>
      </c>
      <c r="B73" s="58" t="s">
        <v>52</v>
      </c>
      <c r="C73" s="73">
        <f t="shared" si="16"/>
        <v>0</v>
      </c>
      <c r="D73" s="60"/>
      <c r="E73" s="60"/>
      <c r="F73" s="60"/>
      <c r="G73" s="60"/>
      <c r="H73" s="60"/>
      <c r="I73" s="60"/>
    </row>
    <row r="74" spans="1:9" s="61" customFormat="1">
      <c r="A74" s="57">
        <v>423000</v>
      </c>
      <c r="B74" s="58" t="s">
        <v>53</v>
      </c>
      <c r="C74" s="73">
        <f t="shared" si="16"/>
        <v>5748</v>
      </c>
      <c r="D74" s="60"/>
      <c r="E74" s="60"/>
      <c r="F74" s="60"/>
      <c r="G74" s="60">
        <f>+G75+G76+G77+G78+G79+G80+G81</f>
        <v>1538</v>
      </c>
      <c r="H74" s="60">
        <f t="shared" ref="H74:I74" si="22">+H75+H76+H77+H78+H79+H80+H81</f>
        <v>0</v>
      </c>
      <c r="I74" s="60">
        <f t="shared" si="22"/>
        <v>4210</v>
      </c>
    </row>
    <row r="75" spans="1:9">
      <c r="A75" s="28">
        <v>423100</v>
      </c>
      <c r="B75" s="29" t="s">
        <v>83</v>
      </c>
      <c r="C75" s="73">
        <f t="shared" si="16"/>
        <v>0</v>
      </c>
      <c r="D75" s="17"/>
      <c r="E75" s="17"/>
      <c r="F75" s="17"/>
      <c r="G75" s="17">
        <v>0</v>
      </c>
      <c r="H75" s="17"/>
      <c r="I75" s="17">
        <v>0</v>
      </c>
    </row>
    <row r="76" spans="1:9">
      <c r="A76" s="28">
        <v>423200</v>
      </c>
      <c r="B76" s="29" t="s">
        <v>84</v>
      </c>
      <c r="C76" s="73">
        <f t="shared" si="16"/>
        <v>980</v>
      </c>
      <c r="D76" s="17"/>
      <c r="E76" s="17"/>
      <c r="F76" s="17"/>
      <c r="G76" s="17">
        <v>880</v>
      </c>
      <c r="H76" s="17"/>
      <c r="I76" s="17">
        <v>100</v>
      </c>
    </row>
    <row r="77" spans="1:9">
      <c r="A77" s="28">
        <v>423300</v>
      </c>
      <c r="B77" s="29" t="s">
        <v>85</v>
      </c>
      <c r="C77" s="73">
        <f t="shared" si="16"/>
        <v>828</v>
      </c>
      <c r="D77" s="17"/>
      <c r="E77" s="17"/>
      <c r="F77" s="17"/>
      <c r="G77" s="17">
        <v>528</v>
      </c>
      <c r="H77" s="17"/>
      <c r="I77" s="17">
        <v>300</v>
      </c>
    </row>
    <row r="78" spans="1:9">
      <c r="A78" s="28">
        <v>423400</v>
      </c>
      <c r="B78" s="29" t="s">
        <v>86</v>
      </c>
      <c r="C78" s="73">
        <f t="shared" si="16"/>
        <v>80</v>
      </c>
      <c r="D78" s="17"/>
      <c r="E78" s="17"/>
      <c r="F78" s="17"/>
      <c r="G78" s="17">
        <v>80</v>
      </c>
      <c r="H78" s="17"/>
      <c r="I78" s="17"/>
    </row>
    <row r="79" spans="1:9">
      <c r="A79" s="28">
        <v>423500</v>
      </c>
      <c r="B79" s="29" t="s">
        <v>87</v>
      </c>
      <c r="C79" s="73">
        <f t="shared" si="16"/>
        <v>3500</v>
      </c>
      <c r="D79" s="17"/>
      <c r="E79" s="17"/>
      <c r="F79" s="17"/>
      <c r="G79" s="17"/>
      <c r="H79" s="17"/>
      <c r="I79" s="17">
        <v>3500</v>
      </c>
    </row>
    <row r="80" spans="1:9">
      <c r="A80" s="28">
        <v>423700</v>
      </c>
      <c r="B80" s="29" t="s">
        <v>88</v>
      </c>
      <c r="C80" s="73">
        <f t="shared" si="16"/>
        <v>300</v>
      </c>
      <c r="D80" s="17"/>
      <c r="E80" s="17"/>
      <c r="F80" s="17"/>
      <c r="G80" s="17"/>
      <c r="H80" s="17"/>
      <c r="I80" s="17">
        <v>300</v>
      </c>
    </row>
    <row r="81" spans="1:9">
      <c r="A81" s="28">
        <v>423900</v>
      </c>
      <c r="B81" s="29" t="s">
        <v>89</v>
      </c>
      <c r="C81" s="73">
        <f t="shared" si="16"/>
        <v>60</v>
      </c>
      <c r="D81" s="17"/>
      <c r="E81" s="17"/>
      <c r="F81" s="17"/>
      <c r="G81" s="17">
        <v>50</v>
      </c>
      <c r="H81" s="17"/>
      <c r="I81" s="17">
        <v>10</v>
      </c>
    </row>
    <row r="82" spans="1:9" s="61" customFormat="1">
      <c r="A82" s="57">
        <v>424000</v>
      </c>
      <c r="B82" s="58" t="s">
        <v>54</v>
      </c>
      <c r="C82" s="73">
        <f t="shared" si="16"/>
        <v>690</v>
      </c>
      <c r="D82" s="60"/>
      <c r="E82" s="60"/>
      <c r="F82" s="60"/>
      <c r="G82" s="60">
        <f>+G83+G84</f>
        <v>490</v>
      </c>
      <c r="H82" s="60">
        <f t="shared" ref="H82:I82" si="23">+H83+H84</f>
        <v>0</v>
      </c>
      <c r="I82" s="60">
        <f t="shared" si="23"/>
        <v>200</v>
      </c>
    </row>
    <row r="83" spans="1:9">
      <c r="A83" s="28">
        <v>424300</v>
      </c>
      <c r="B83" s="29" t="s">
        <v>90</v>
      </c>
      <c r="C83" s="73">
        <f t="shared" si="16"/>
        <v>500</v>
      </c>
      <c r="D83" s="17"/>
      <c r="E83" s="17"/>
      <c r="F83" s="17"/>
      <c r="G83" s="17">
        <v>400</v>
      </c>
      <c r="H83" s="17">
        <v>0</v>
      </c>
      <c r="I83" s="17">
        <v>100</v>
      </c>
    </row>
    <row r="84" spans="1:9">
      <c r="A84" s="28">
        <v>424900</v>
      </c>
      <c r="B84" s="29" t="s">
        <v>91</v>
      </c>
      <c r="C84" s="73">
        <f t="shared" si="16"/>
        <v>190</v>
      </c>
      <c r="D84" s="17"/>
      <c r="E84" s="17"/>
      <c r="F84" s="17"/>
      <c r="G84" s="17">
        <v>90</v>
      </c>
      <c r="H84" s="17"/>
      <c r="I84" s="17">
        <v>100</v>
      </c>
    </row>
    <row r="85" spans="1:9" s="61" customFormat="1" ht="24.75">
      <c r="A85" s="57">
        <v>425000</v>
      </c>
      <c r="B85" s="58" t="s">
        <v>55</v>
      </c>
      <c r="C85" s="73">
        <f t="shared" si="16"/>
        <v>4100</v>
      </c>
      <c r="D85" s="60"/>
      <c r="E85" s="60"/>
      <c r="F85" s="60"/>
      <c r="G85" s="60">
        <f>+G86+G87</f>
        <v>3900</v>
      </c>
      <c r="H85" s="60">
        <f t="shared" ref="H85:I85" si="24">+H86+H87</f>
        <v>0</v>
      </c>
      <c r="I85" s="60">
        <f t="shared" si="24"/>
        <v>200</v>
      </c>
    </row>
    <row r="86" spans="1:9" s="49" customFormat="1">
      <c r="A86" s="45">
        <v>425100</v>
      </c>
      <c r="B86" s="29" t="s">
        <v>92</v>
      </c>
      <c r="C86" s="73">
        <f t="shared" si="16"/>
        <v>1200</v>
      </c>
      <c r="D86" s="48"/>
      <c r="E86" s="48"/>
      <c r="F86" s="48"/>
      <c r="G86" s="17">
        <v>1200</v>
      </c>
      <c r="H86" s="17"/>
      <c r="I86" s="17"/>
    </row>
    <row r="87" spans="1:9" s="49" customFormat="1">
      <c r="A87" s="45">
        <v>425200</v>
      </c>
      <c r="B87" s="29" t="s">
        <v>93</v>
      </c>
      <c r="C87" s="73">
        <f t="shared" si="16"/>
        <v>2900</v>
      </c>
      <c r="D87" s="48"/>
      <c r="E87" s="48"/>
      <c r="F87" s="48"/>
      <c r="G87" s="17">
        <v>2700</v>
      </c>
      <c r="H87" s="17"/>
      <c r="I87" s="17">
        <v>200</v>
      </c>
    </row>
    <row r="88" spans="1:9" s="61" customFormat="1">
      <c r="A88" s="57">
        <v>426000</v>
      </c>
      <c r="B88" s="58" t="s">
        <v>56</v>
      </c>
      <c r="C88" s="73">
        <f t="shared" si="16"/>
        <v>42827</v>
      </c>
      <c r="D88" s="60"/>
      <c r="E88" s="60"/>
      <c r="F88" s="60"/>
      <c r="G88" s="60">
        <f>+G89+G90+G91+G92+G93+G94</f>
        <v>41235</v>
      </c>
      <c r="H88" s="60">
        <f t="shared" ref="H88:I88" si="25">+H89+H90+H91+H92+H93+H94</f>
        <v>0</v>
      </c>
      <c r="I88" s="60">
        <f t="shared" si="25"/>
        <v>1592</v>
      </c>
    </row>
    <row r="89" spans="1:9">
      <c r="A89" s="28">
        <v>426100</v>
      </c>
      <c r="B89" s="29" t="s">
        <v>94</v>
      </c>
      <c r="C89" s="73">
        <f t="shared" si="16"/>
        <v>2700</v>
      </c>
      <c r="D89" s="17"/>
      <c r="E89" s="17"/>
      <c r="F89" s="17"/>
      <c r="G89" s="17">
        <v>2700</v>
      </c>
      <c r="H89" s="17"/>
      <c r="I89" s="17"/>
    </row>
    <row r="90" spans="1:9">
      <c r="A90" s="28">
        <v>426300</v>
      </c>
      <c r="B90" s="29" t="s">
        <v>95</v>
      </c>
      <c r="C90" s="73">
        <f t="shared" si="16"/>
        <v>350</v>
      </c>
      <c r="D90" s="17"/>
      <c r="E90" s="17"/>
      <c r="F90" s="17"/>
      <c r="G90" s="17">
        <v>300</v>
      </c>
      <c r="H90" s="17"/>
      <c r="I90" s="17">
        <v>50</v>
      </c>
    </row>
    <row r="91" spans="1:9">
      <c r="A91" s="28">
        <v>426400</v>
      </c>
      <c r="B91" s="29" t="s">
        <v>96</v>
      </c>
      <c r="C91" s="73">
        <f t="shared" si="16"/>
        <v>3000</v>
      </c>
      <c r="D91" s="17"/>
      <c r="E91" s="17"/>
      <c r="F91" s="17"/>
      <c r="G91" s="17">
        <v>3000</v>
      </c>
      <c r="H91" s="17"/>
      <c r="I91" s="17"/>
    </row>
    <row r="92" spans="1:9" ht="24.75">
      <c r="A92" s="28">
        <v>426700</v>
      </c>
      <c r="B92" s="29" t="s">
        <v>97</v>
      </c>
      <c r="C92" s="73">
        <f t="shared" si="16"/>
        <v>35335</v>
      </c>
      <c r="D92" s="17"/>
      <c r="E92" s="17"/>
      <c r="F92" s="17"/>
      <c r="G92" s="17">
        <v>33793</v>
      </c>
      <c r="H92" s="17"/>
      <c r="I92" s="17">
        <v>1542</v>
      </c>
    </row>
    <row r="93" spans="1:9">
      <c r="A93" s="28">
        <v>426800</v>
      </c>
      <c r="B93" s="29" t="s">
        <v>98</v>
      </c>
      <c r="C93" s="73">
        <f t="shared" si="16"/>
        <v>480</v>
      </c>
      <c r="D93" s="17"/>
      <c r="E93" s="17"/>
      <c r="F93" s="17"/>
      <c r="G93" s="17">
        <v>480</v>
      </c>
      <c r="H93" s="17"/>
      <c r="I93" s="17"/>
    </row>
    <row r="94" spans="1:9">
      <c r="A94" s="28">
        <v>426900</v>
      </c>
      <c r="B94" s="29" t="s">
        <v>99</v>
      </c>
      <c r="C94" s="73">
        <f t="shared" si="16"/>
        <v>962</v>
      </c>
      <c r="D94" s="17"/>
      <c r="E94" s="17"/>
      <c r="F94" s="17"/>
      <c r="G94" s="17">
        <v>962</v>
      </c>
      <c r="H94" s="17"/>
      <c r="I94" s="17"/>
    </row>
    <row r="95" spans="1:9" ht="24.75">
      <c r="A95" s="26">
        <v>460000</v>
      </c>
      <c r="B95" s="27" t="s">
        <v>57</v>
      </c>
      <c r="C95" s="73">
        <f t="shared" si="16"/>
        <v>2500</v>
      </c>
      <c r="D95" s="20">
        <f t="shared" ref="D95:I95" si="26">SUM(D96)</f>
        <v>0</v>
      </c>
      <c r="E95" s="20">
        <f t="shared" si="26"/>
        <v>0</v>
      </c>
      <c r="F95" s="20">
        <f t="shared" si="26"/>
        <v>0</v>
      </c>
      <c r="G95" s="21">
        <f t="shared" si="26"/>
        <v>2500</v>
      </c>
      <c r="H95" s="21">
        <f t="shared" si="26"/>
        <v>0</v>
      </c>
      <c r="I95" s="21">
        <f t="shared" si="26"/>
        <v>0</v>
      </c>
    </row>
    <row r="96" spans="1:9" ht="24.75">
      <c r="A96" s="28">
        <v>465100</v>
      </c>
      <c r="B96" s="29" t="s">
        <v>58</v>
      </c>
      <c r="C96" s="73">
        <f t="shared" si="16"/>
        <v>2500</v>
      </c>
      <c r="D96" s="17"/>
      <c r="E96" s="17"/>
      <c r="F96" s="17"/>
      <c r="G96" s="17">
        <v>2500</v>
      </c>
      <c r="H96" s="17"/>
      <c r="I96" s="17"/>
    </row>
    <row r="97" spans="1:9" ht="27" customHeight="1">
      <c r="A97" s="26">
        <v>480000</v>
      </c>
      <c r="B97" s="27" t="s">
        <v>100</v>
      </c>
      <c r="C97" s="73">
        <f t="shared" si="16"/>
        <v>1664</v>
      </c>
      <c r="D97" s="20">
        <f t="shared" ref="D97:I97" si="27">SUM(D98:D101)</f>
        <v>0</v>
      </c>
      <c r="E97" s="20">
        <f t="shared" si="27"/>
        <v>0</v>
      </c>
      <c r="F97" s="20">
        <f t="shared" si="27"/>
        <v>0</v>
      </c>
      <c r="G97" s="21">
        <v>64</v>
      </c>
      <c r="H97" s="20">
        <f t="shared" si="27"/>
        <v>0</v>
      </c>
      <c r="I97" s="20">
        <f t="shared" si="27"/>
        <v>1600</v>
      </c>
    </row>
    <row r="98" spans="1:9" ht="19.5" customHeight="1">
      <c r="A98" s="28">
        <v>482100</v>
      </c>
      <c r="B98" s="29" t="s">
        <v>101</v>
      </c>
      <c r="C98" s="73">
        <f t="shared" si="16"/>
        <v>64</v>
      </c>
      <c r="D98" s="17"/>
      <c r="E98" s="17"/>
      <c r="F98" s="17"/>
      <c r="G98" s="17">
        <v>64</v>
      </c>
      <c r="H98" s="17"/>
      <c r="I98" s="17"/>
    </row>
    <row r="99" spans="1:9" ht="22.5" customHeight="1">
      <c r="A99" s="28">
        <v>482200</v>
      </c>
      <c r="B99" s="29" t="s">
        <v>102</v>
      </c>
      <c r="C99" s="73">
        <f t="shared" si="16"/>
        <v>20</v>
      </c>
      <c r="D99" s="17"/>
      <c r="E99" s="17"/>
      <c r="F99" s="17"/>
      <c r="G99" s="17"/>
      <c r="H99" s="17"/>
      <c r="I99" s="17">
        <v>20</v>
      </c>
    </row>
    <row r="100" spans="1:9" ht="18" customHeight="1">
      <c r="A100" s="28">
        <v>482300</v>
      </c>
      <c r="B100" s="29" t="s">
        <v>103</v>
      </c>
      <c r="C100" s="73">
        <f t="shared" si="16"/>
        <v>80</v>
      </c>
      <c r="D100" s="17"/>
      <c r="E100" s="17"/>
      <c r="F100" s="17"/>
      <c r="G100" s="17"/>
      <c r="H100" s="17"/>
      <c r="I100" s="17">
        <v>80</v>
      </c>
    </row>
    <row r="101" spans="1:9" ht="24.75" customHeight="1">
      <c r="A101" s="28">
        <v>483100</v>
      </c>
      <c r="B101" s="29" t="s">
        <v>104</v>
      </c>
      <c r="C101" s="73">
        <f t="shared" si="16"/>
        <v>1500</v>
      </c>
      <c r="D101" s="17"/>
      <c r="E101" s="17"/>
      <c r="F101" s="17"/>
      <c r="G101" s="18"/>
      <c r="H101" s="17"/>
      <c r="I101" s="17">
        <v>1500</v>
      </c>
    </row>
    <row r="102" spans="1:9" ht="24.75">
      <c r="A102" s="26">
        <v>500000</v>
      </c>
      <c r="B102" s="27" t="s">
        <v>59</v>
      </c>
      <c r="C102" s="73">
        <f t="shared" si="16"/>
        <v>23067</v>
      </c>
      <c r="D102" s="20">
        <f t="shared" ref="D102:E102" si="28">+D103+D104</f>
        <v>0</v>
      </c>
      <c r="E102" s="20">
        <f t="shared" si="28"/>
        <v>0</v>
      </c>
      <c r="F102" s="20">
        <f>+F103</f>
        <v>20967</v>
      </c>
      <c r="G102" s="21">
        <f>+G103+G104+G105</f>
        <v>0</v>
      </c>
      <c r="H102" s="20">
        <f>+H103+H104</f>
        <v>0</v>
      </c>
      <c r="I102" s="21">
        <f>+I103</f>
        <v>2100</v>
      </c>
    </row>
    <row r="103" spans="1:9" s="56" customFormat="1" ht="24.75">
      <c r="A103" s="62">
        <v>510000</v>
      </c>
      <c r="B103" s="63" t="s">
        <v>60</v>
      </c>
      <c r="C103" s="73">
        <f t="shared" si="16"/>
        <v>23067</v>
      </c>
      <c r="D103" s="64">
        <f t="shared" ref="D103:H103" si="29">SUM(D104:D105)</f>
        <v>0</v>
      </c>
      <c r="E103" s="64">
        <f t="shared" si="29"/>
        <v>0</v>
      </c>
      <c r="F103" s="64">
        <f>+F104+F105</f>
        <v>20967</v>
      </c>
      <c r="G103" s="65">
        <f t="shared" si="29"/>
        <v>0</v>
      </c>
      <c r="H103" s="64">
        <f t="shared" si="29"/>
        <v>0</v>
      </c>
      <c r="I103" s="64">
        <f>+I104+I105</f>
        <v>2100</v>
      </c>
    </row>
    <row r="104" spans="1:9" s="50" customFormat="1" ht="26.25" customHeight="1">
      <c r="A104" s="28">
        <v>511000</v>
      </c>
      <c r="B104" s="29" t="s">
        <v>61</v>
      </c>
      <c r="C104" s="73">
        <f t="shared" si="16"/>
        <v>8540</v>
      </c>
      <c r="D104" s="17"/>
      <c r="E104" s="17"/>
      <c r="F104" s="17">
        <v>8040</v>
      </c>
      <c r="G104" s="51"/>
      <c r="H104" s="17"/>
      <c r="I104" s="17">
        <v>500</v>
      </c>
    </row>
    <row r="105" spans="1:9" s="50" customFormat="1" ht="21.75" customHeight="1">
      <c r="A105" s="28">
        <v>512000</v>
      </c>
      <c r="B105" s="29" t="s">
        <v>62</v>
      </c>
      <c r="C105" s="73">
        <f t="shared" si="16"/>
        <v>14527</v>
      </c>
      <c r="D105" s="17"/>
      <c r="E105" s="17"/>
      <c r="F105" s="17">
        <v>12927</v>
      </c>
      <c r="G105" s="51"/>
      <c r="H105" s="17"/>
      <c r="I105" s="17">
        <v>1600</v>
      </c>
    </row>
    <row r="106" spans="1:9" ht="24.75">
      <c r="A106" s="31"/>
      <c r="B106" s="27" t="s">
        <v>63</v>
      </c>
      <c r="C106" s="73">
        <f t="shared" si="16"/>
        <v>442594</v>
      </c>
      <c r="D106" s="21">
        <f t="shared" ref="D106:E106" si="30">+D102+D97+D95+D88+D85+D82+D74+D66+D55</f>
        <v>0</v>
      </c>
      <c r="E106" s="21">
        <f t="shared" si="30"/>
        <v>0</v>
      </c>
      <c r="F106" s="21">
        <f>+F102+F55</f>
        <v>20967</v>
      </c>
      <c r="G106" s="21">
        <f>+G56+G57+G66+G74+G82+G85+G88+G97+G96+G62+G64+G61+G63</f>
        <v>394811</v>
      </c>
      <c r="H106" s="21">
        <f t="shared" ref="H106" si="31">+H102+H97+H95+H88+H85+H82+H74+H66+H55</f>
        <v>0</v>
      </c>
      <c r="I106" s="21">
        <f>+I103+I97+I88+I85+I82+I74+I66+I64+I63+I62+I61+I57+I56</f>
        <v>26816</v>
      </c>
    </row>
    <row r="107" spans="1:9">
      <c r="A107" s="25"/>
      <c r="B107" s="68"/>
      <c r="C107" s="4"/>
      <c r="D107" s="4"/>
      <c r="E107" s="4"/>
      <c r="F107" s="4"/>
      <c r="G107" s="4"/>
      <c r="H107" s="4"/>
      <c r="I107" s="4"/>
    </row>
    <row r="108" spans="1:9">
      <c r="A108" s="25"/>
      <c r="E108" s="4"/>
      <c r="F108" s="4"/>
      <c r="G108" s="4"/>
      <c r="H108" s="4"/>
      <c r="I108" s="4"/>
    </row>
    <row r="109" spans="1:9">
      <c r="A109" s="25"/>
      <c r="B109" s="68"/>
      <c r="E109" s="4" t="s">
        <v>110</v>
      </c>
      <c r="F109" s="4"/>
      <c r="G109" s="4"/>
      <c r="H109" s="4"/>
      <c r="I109" s="4"/>
    </row>
    <row r="110" spans="1:9">
      <c r="A110" s="25"/>
      <c r="B110" s="68"/>
      <c r="E110" s="4"/>
      <c r="F110" s="4"/>
      <c r="G110" s="4"/>
      <c r="H110" s="4"/>
      <c r="I110" s="4"/>
    </row>
    <row r="111" spans="1:9">
      <c r="A111" s="25"/>
      <c r="B111" s="68"/>
      <c r="E111" s="4" t="s">
        <v>111</v>
      </c>
      <c r="F111" s="4"/>
      <c r="G111" s="4"/>
      <c r="H111" s="4"/>
      <c r="I111" s="4"/>
    </row>
    <row r="112" spans="1:9">
      <c r="A112" s="25"/>
      <c r="B112" s="77"/>
      <c r="C112" s="4"/>
      <c r="D112" s="4"/>
      <c r="E112" s="4"/>
      <c r="F112" s="4"/>
      <c r="G112" s="4"/>
      <c r="H112" s="4"/>
      <c r="I112" s="4"/>
    </row>
    <row r="113" spans="1:9">
      <c r="A113" s="25"/>
      <c r="B113" s="78"/>
      <c r="C113" s="4"/>
      <c r="D113" s="4"/>
      <c r="E113" s="4"/>
      <c r="F113" s="4"/>
      <c r="G113" s="4"/>
      <c r="H113" s="4"/>
      <c r="I113" s="4"/>
    </row>
    <row r="114" spans="1:9">
      <c r="A114" s="25"/>
      <c r="B114" s="77"/>
      <c r="C114" s="4"/>
      <c r="D114" s="4"/>
      <c r="E114" s="4"/>
      <c r="F114" s="4"/>
      <c r="G114" s="4"/>
      <c r="H114" s="4"/>
      <c r="I114" s="4"/>
    </row>
    <row r="115" spans="1:9">
      <c r="A115" s="25"/>
      <c r="B115" s="4"/>
      <c r="C115" s="4"/>
      <c r="D115" s="4"/>
      <c r="E115" s="4"/>
      <c r="F115" s="4"/>
      <c r="G115" s="4"/>
      <c r="H115" s="4"/>
      <c r="I115" s="4"/>
    </row>
    <row r="116" spans="1:9">
      <c r="C116" s="67"/>
    </row>
  </sheetData>
  <mergeCells count="13">
    <mergeCell ref="A4:E4"/>
    <mergeCell ref="A10:A11"/>
    <mergeCell ref="B10:B11"/>
    <mergeCell ref="C10:C11"/>
    <mergeCell ref="D10:G10"/>
    <mergeCell ref="H10:H11"/>
    <mergeCell ref="I10:I11"/>
    <mergeCell ref="A50:A51"/>
    <mergeCell ref="B50:B51"/>
    <mergeCell ref="C50:C51"/>
    <mergeCell ref="D50:G50"/>
    <mergeCell ref="H50:H51"/>
    <mergeCell ref="I50:I51"/>
  </mergeCells>
  <dataValidations count="2">
    <dataValidation type="whole" allowBlank="1" showInputMessage="1" showErrorMessage="1" errorTitle="Upozorenje" error="Dozvoljen je unos samo celih brojeva. Ponovite unos !!!" sqref="C13:I45 C53:C106 D55:I106">
      <formula1>0</formula1>
      <formula2>999999999</formula2>
    </dataValidation>
    <dataValidation operator="greaterThan" allowBlank="1" showInputMessage="1" showErrorMessage="1" errorTitle="Upozorenje" error="Uneli ste neispravan podatak. Ponovite unos !!!" sqref="A13:B45 A55:B106"/>
  </dataValidation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58"/>
  <sheetViews>
    <sheetView workbookViewId="0">
      <pane xSplit="9990" ySplit="5700" topLeftCell="J1"/>
      <selection activeCell="I8" sqref="I8"/>
      <selection pane="topRight" activeCell="J10" sqref="J10"/>
      <selection pane="bottomLeft" activeCell="A39" sqref="A39"/>
      <selection pane="bottomRight" activeCell="L23" sqref="L23"/>
    </sheetView>
  </sheetViews>
  <sheetFormatPr defaultRowHeight="15"/>
  <cols>
    <col min="10" max="10" width="18.7109375" customWidth="1"/>
    <col min="11" max="11" width="17.28515625" customWidth="1"/>
  </cols>
  <sheetData>
    <row r="1" spans="1:11" ht="20.25">
      <c r="A1" s="32" t="s">
        <v>64</v>
      </c>
      <c r="B1" s="4"/>
      <c r="C1" s="4"/>
      <c r="D1" s="4"/>
      <c r="E1" s="4"/>
      <c r="F1" s="4"/>
      <c r="G1" s="4"/>
      <c r="H1" s="4"/>
      <c r="I1" s="4"/>
    </row>
    <row r="2" spans="1:11">
      <c r="A2" s="3"/>
      <c r="B2" s="4"/>
      <c r="C2" s="4"/>
      <c r="D2" s="4"/>
      <c r="E2" s="4"/>
      <c r="F2" s="4"/>
      <c r="G2" s="4"/>
      <c r="H2" s="4"/>
      <c r="I2" s="4"/>
    </row>
    <row r="3" spans="1:11">
      <c r="A3" s="3"/>
      <c r="B3" s="4"/>
      <c r="C3" s="4"/>
      <c r="D3" s="4"/>
      <c r="E3" s="4"/>
      <c r="F3" s="4"/>
      <c r="G3" s="4"/>
      <c r="H3" s="4"/>
      <c r="I3" s="5" t="s">
        <v>1</v>
      </c>
    </row>
    <row r="4" spans="1:11">
      <c r="A4" s="79" t="s">
        <v>2</v>
      </c>
      <c r="B4" s="80" t="s">
        <v>0</v>
      </c>
      <c r="C4" s="79" t="s">
        <v>3</v>
      </c>
      <c r="D4" s="81" t="s">
        <v>43</v>
      </c>
      <c r="E4" s="81"/>
      <c r="F4" s="81"/>
      <c r="G4" s="81"/>
      <c r="H4" s="79" t="s">
        <v>5</v>
      </c>
      <c r="I4" s="79" t="s">
        <v>44</v>
      </c>
    </row>
    <row r="5" spans="1:11" ht="48.75">
      <c r="A5" s="79"/>
      <c r="B5" s="80"/>
      <c r="C5" s="79"/>
      <c r="D5" s="6" t="s">
        <v>7</v>
      </c>
      <c r="E5" s="6" t="s">
        <v>8</v>
      </c>
      <c r="F5" s="6" t="s">
        <v>9</v>
      </c>
      <c r="G5" s="6" t="s">
        <v>10</v>
      </c>
      <c r="H5" s="79"/>
      <c r="I5" s="79"/>
    </row>
    <row r="6" spans="1:11" ht="22.5">
      <c r="A6" s="7">
        <v>2</v>
      </c>
      <c r="B6" s="7">
        <v>3</v>
      </c>
      <c r="C6" s="7" t="s">
        <v>11</v>
      </c>
      <c r="D6" s="7">
        <v>5</v>
      </c>
      <c r="E6" s="7">
        <v>6</v>
      </c>
      <c r="F6" s="7">
        <v>7</v>
      </c>
      <c r="G6" s="7">
        <v>8</v>
      </c>
      <c r="H6" s="7">
        <v>9</v>
      </c>
      <c r="I6" s="7">
        <v>10</v>
      </c>
    </row>
    <row r="7" spans="1:11" ht="48.75">
      <c r="A7" s="26">
        <v>410000</v>
      </c>
      <c r="B7" s="27" t="s">
        <v>105</v>
      </c>
      <c r="C7" s="20">
        <f>+C8+C9+C13+C14+C15+C16</f>
        <v>294943</v>
      </c>
      <c r="D7" s="20">
        <f t="shared" ref="D7:F7" si="0">SUM(D8:D16)</f>
        <v>0</v>
      </c>
      <c r="E7" s="20">
        <f t="shared" si="0"/>
        <v>0</v>
      </c>
      <c r="F7" s="20">
        <f t="shared" si="0"/>
        <v>0</v>
      </c>
      <c r="G7" s="21">
        <f>+G8+G9+G13+G14+G15+G16</f>
        <v>277683</v>
      </c>
      <c r="H7" s="21"/>
      <c r="I7" s="21">
        <f t="shared" ref="I7" si="1">+I8+I9+I13+I14+I15+I16</f>
        <v>17260</v>
      </c>
    </row>
    <row r="8" spans="1:11" ht="84.75">
      <c r="A8" s="52">
        <v>411000</v>
      </c>
      <c r="B8" s="53" t="s">
        <v>45</v>
      </c>
      <c r="C8" s="54">
        <f t="shared" ref="C8:C57" si="2">SUM(D8:I8)</f>
        <v>237510</v>
      </c>
      <c r="D8" s="55"/>
      <c r="E8" s="55"/>
      <c r="F8" s="55"/>
      <c r="G8" s="55">
        <v>224593</v>
      </c>
      <c r="H8" s="55"/>
      <c r="I8" s="55">
        <v>12917</v>
      </c>
      <c r="J8" t="s">
        <v>113</v>
      </c>
      <c r="K8" t="s">
        <v>114</v>
      </c>
    </row>
    <row r="9" spans="1:11" ht="84.75">
      <c r="A9" s="52">
        <v>412000</v>
      </c>
      <c r="B9" s="53" t="s">
        <v>46</v>
      </c>
      <c r="C9" s="54">
        <f t="shared" si="2"/>
        <v>42515</v>
      </c>
      <c r="D9" s="55"/>
      <c r="E9" s="55"/>
      <c r="F9" s="55"/>
      <c r="G9" s="55">
        <v>40202</v>
      </c>
      <c r="H9" s="55"/>
      <c r="I9" s="55">
        <f>+I10+I11+I12</f>
        <v>2313</v>
      </c>
    </row>
    <row r="10" spans="1:11" ht="24.75">
      <c r="A10" s="28">
        <v>412100</v>
      </c>
      <c r="B10" s="29" t="s">
        <v>106</v>
      </c>
      <c r="C10" s="30">
        <f>+G10+I10</f>
        <v>28502</v>
      </c>
      <c r="D10" s="17"/>
      <c r="E10" s="17"/>
      <c r="F10" s="17"/>
      <c r="G10" s="17">
        <v>26951</v>
      </c>
      <c r="H10" s="17"/>
      <c r="I10" s="17">
        <v>1551</v>
      </c>
    </row>
    <row r="11" spans="1:11">
      <c r="A11" s="28">
        <v>412200</v>
      </c>
      <c r="B11" s="29" t="s">
        <v>107</v>
      </c>
      <c r="C11" s="30">
        <f t="shared" ref="C11:C12" si="3">+G11+I11</f>
        <v>12232</v>
      </c>
      <c r="D11" s="17"/>
      <c r="E11" s="17"/>
      <c r="F11" s="17"/>
      <c r="G11" s="17">
        <v>11567</v>
      </c>
      <c r="H11" s="17"/>
      <c r="I11" s="17">
        <v>665</v>
      </c>
    </row>
    <row r="12" spans="1:11" ht="24.75">
      <c r="A12" s="28">
        <v>412300</v>
      </c>
      <c r="B12" s="29" t="s">
        <v>108</v>
      </c>
      <c r="C12" s="30">
        <f t="shared" si="3"/>
        <v>1781</v>
      </c>
      <c r="D12" s="17"/>
      <c r="E12" s="17"/>
      <c r="F12" s="17"/>
      <c r="G12" s="17">
        <v>1684</v>
      </c>
      <c r="H12" s="17"/>
      <c r="I12" s="17">
        <v>97</v>
      </c>
    </row>
    <row r="13" spans="1:11" ht="24.75">
      <c r="A13" s="45">
        <v>413100</v>
      </c>
      <c r="B13" s="46" t="s">
        <v>47</v>
      </c>
      <c r="C13" s="47">
        <f t="shared" si="2"/>
        <v>3900</v>
      </c>
      <c r="D13" s="48"/>
      <c r="E13" s="48"/>
      <c r="F13" s="48"/>
      <c r="G13" s="48">
        <v>3800</v>
      </c>
      <c r="H13" s="48"/>
      <c r="I13" s="48">
        <v>100</v>
      </c>
    </row>
    <row r="14" spans="1:11" ht="60.75">
      <c r="A14" s="45">
        <v>414000</v>
      </c>
      <c r="B14" s="46" t="s">
        <v>48</v>
      </c>
      <c r="C14" s="47">
        <f t="shared" si="2"/>
        <v>700</v>
      </c>
      <c r="D14" s="48"/>
      <c r="E14" s="48"/>
      <c r="F14" s="48"/>
      <c r="G14" s="48">
        <v>300</v>
      </c>
      <c r="H14" s="48"/>
      <c r="I14" s="48">
        <v>400</v>
      </c>
    </row>
    <row r="15" spans="1:11" ht="60.75">
      <c r="A15" s="45">
        <v>415000</v>
      </c>
      <c r="B15" s="46" t="s">
        <v>49</v>
      </c>
      <c r="C15" s="47">
        <f t="shared" si="2"/>
        <v>5600</v>
      </c>
      <c r="D15" s="48"/>
      <c r="E15" s="48"/>
      <c r="F15" s="48"/>
      <c r="G15" s="48">
        <v>4900</v>
      </c>
      <c r="H15" s="48"/>
      <c r="I15" s="48">
        <v>700</v>
      </c>
    </row>
    <row r="16" spans="1:11" ht="84.75">
      <c r="A16" s="45">
        <v>416000</v>
      </c>
      <c r="B16" s="46" t="s">
        <v>50</v>
      </c>
      <c r="C16" s="47">
        <f t="shared" si="2"/>
        <v>4718</v>
      </c>
      <c r="D16" s="48"/>
      <c r="E16" s="48"/>
      <c r="F16" s="48"/>
      <c r="G16" s="48">
        <v>3888</v>
      </c>
      <c r="H16" s="48"/>
      <c r="I16" s="48">
        <v>830</v>
      </c>
    </row>
    <row r="17" spans="1:11" ht="48.75">
      <c r="A17" s="26">
        <v>420000</v>
      </c>
      <c r="B17" s="27" t="s">
        <v>109</v>
      </c>
      <c r="C17" s="20">
        <f t="shared" si="2"/>
        <v>78953</v>
      </c>
      <c r="D17" s="20">
        <f t="shared" ref="D17:F17" si="4">SUM(D18:D40)</f>
        <v>0</v>
      </c>
      <c r="E17" s="20">
        <f t="shared" si="4"/>
        <v>0</v>
      </c>
      <c r="F17" s="20">
        <f t="shared" si="4"/>
        <v>0</v>
      </c>
      <c r="G17" s="21">
        <f>+G18+G25+G26+G34+G37+G40</f>
        <v>75273</v>
      </c>
      <c r="H17" s="21">
        <f t="shared" ref="H17:I17" si="5">+H18+H25+H26+H34+H37+H40</f>
        <v>0</v>
      </c>
      <c r="I17" s="21">
        <f t="shared" si="5"/>
        <v>3680</v>
      </c>
    </row>
    <row r="18" spans="1:11" ht="36.75">
      <c r="A18" s="57">
        <v>421000</v>
      </c>
      <c r="B18" s="58" t="s">
        <v>51</v>
      </c>
      <c r="C18" s="59">
        <f>+C19+C20+C21+C22+C23+C24</f>
        <v>35659</v>
      </c>
      <c r="D18" s="60"/>
      <c r="E18" s="60"/>
      <c r="F18" s="60"/>
      <c r="G18" s="60">
        <f>+G19+G20+G21+G22+G23+G24+G25</f>
        <v>35419</v>
      </c>
      <c r="H18" s="60">
        <f t="shared" ref="H18" si="6">+H19+H20+H21+H22+H23+H24+H25</f>
        <v>0</v>
      </c>
      <c r="I18" s="60">
        <v>240</v>
      </c>
    </row>
    <row r="19" spans="1:11" ht="36.75">
      <c r="A19" s="28">
        <v>421100</v>
      </c>
      <c r="B19" s="29" t="s">
        <v>77</v>
      </c>
      <c r="C19" s="30">
        <f>+G19+I19</f>
        <v>730</v>
      </c>
      <c r="D19" s="17"/>
      <c r="E19" s="17"/>
      <c r="F19" s="17"/>
      <c r="G19" s="17">
        <v>610</v>
      </c>
      <c r="H19" s="17"/>
      <c r="I19" s="17">
        <v>120</v>
      </c>
      <c r="J19">
        <v>140</v>
      </c>
      <c r="K19" s="67">
        <f>+G19-J19</f>
        <v>470</v>
      </c>
    </row>
    <row r="20" spans="1:11" ht="24.75">
      <c r="A20" s="28">
        <v>421200</v>
      </c>
      <c r="B20" s="29" t="s">
        <v>78</v>
      </c>
      <c r="C20" s="30">
        <f t="shared" ref="C20:C24" si="7">+G20+I20</f>
        <v>27179</v>
      </c>
      <c r="D20" s="17"/>
      <c r="E20" s="17"/>
      <c r="F20" s="17"/>
      <c r="G20" s="17">
        <v>27179</v>
      </c>
      <c r="H20" s="17"/>
      <c r="I20" s="17"/>
      <c r="J20" s="68">
        <f>+[2]ENERGENTI!$AH$41</f>
        <v>11446664.522</v>
      </c>
    </row>
    <row r="21" spans="1:11" ht="24.75">
      <c r="A21" s="28">
        <v>421300</v>
      </c>
      <c r="B21" s="29" t="s">
        <v>79</v>
      </c>
      <c r="C21" s="30">
        <f t="shared" si="7"/>
        <v>3050</v>
      </c>
      <c r="D21" s="17"/>
      <c r="E21" s="17"/>
      <c r="F21" s="17"/>
      <c r="G21" s="17">
        <v>3050</v>
      </c>
      <c r="H21" s="17"/>
      <c r="I21" s="17"/>
      <c r="J21" s="68">
        <f>+'[2]stalni troškovi'!$AI$22+'[2]stalni troškovi'!$AI$27+'[2]OSTALI MAT. TROŠKOVI'!$BJ$138</f>
        <v>938684.83</v>
      </c>
    </row>
    <row r="22" spans="1:11" ht="36.75">
      <c r="A22" s="28">
        <v>421400</v>
      </c>
      <c r="B22" s="29" t="s">
        <v>80</v>
      </c>
      <c r="C22" s="30">
        <f t="shared" si="7"/>
        <v>2600</v>
      </c>
      <c r="D22" s="17"/>
      <c r="E22" s="17"/>
      <c r="F22" s="17"/>
      <c r="G22" s="17">
        <v>2600</v>
      </c>
      <c r="H22" s="17"/>
      <c r="I22" s="17"/>
      <c r="J22" s="68">
        <f>+'[2]stalni troškovi'!$AI$55+'[2]stalni troškovi'!$AI$61</f>
        <v>826642.0111</v>
      </c>
    </row>
    <row r="23" spans="1:11" ht="36.75">
      <c r="A23" s="28">
        <v>421500</v>
      </c>
      <c r="B23" s="29" t="s">
        <v>81</v>
      </c>
      <c r="C23" s="30">
        <f t="shared" si="7"/>
        <v>1980</v>
      </c>
      <c r="D23" s="17"/>
      <c r="E23" s="17"/>
      <c r="F23" s="17"/>
      <c r="G23" s="17">
        <v>1980</v>
      </c>
      <c r="H23" s="17"/>
      <c r="I23" s="17"/>
      <c r="J23" s="68">
        <f>+'[2]stalni troškovi'!$AI$46</f>
        <v>140260.0001</v>
      </c>
    </row>
    <row r="24" spans="1:11" ht="24.75">
      <c r="A24" s="28">
        <v>421900</v>
      </c>
      <c r="B24" s="29" t="s">
        <v>82</v>
      </c>
      <c r="C24" s="30">
        <f t="shared" si="7"/>
        <v>120</v>
      </c>
      <c r="D24" s="17"/>
      <c r="E24" s="17"/>
      <c r="F24" s="17"/>
      <c r="G24" s="17"/>
      <c r="H24" s="17"/>
      <c r="I24" s="17">
        <v>120</v>
      </c>
    </row>
    <row r="25" spans="1:11" ht="48.75">
      <c r="A25" s="57">
        <v>422000</v>
      </c>
      <c r="B25" s="58" t="s">
        <v>52</v>
      </c>
      <c r="C25" s="59"/>
      <c r="D25" s="60"/>
      <c r="E25" s="60"/>
      <c r="F25" s="60"/>
      <c r="G25" s="60"/>
      <c r="H25" s="60"/>
      <c r="I25" s="60"/>
    </row>
    <row r="26" spans="1:11" ht="36.75">
      <c r="A26" s="57">
        <v>423000</v>
      </c>
      <c r="B26" s="58" t="s">
        <v>53</v>
      </c>
      <c r="C26" s="59">
        <f>+C28+C29+C30+C31+C32+C33</f>
        <v>3584</v>
      </c>
      <c r="D26" s="60"/>
      <c r="E26" s="60"/>
      <c r="F26" s="60"/>
      <c r="G26" s="60">
        <f>+G27+G28+G29+G30+G31+G32+G33</f>
        <v>1044</v>
      </c>
      <c r="H26" s="60">
        <f t="shared" ref="H26:I26" si="8">+H27+H28+H29+H30+H31+H32+H33</f>
        <v>0</v>
      </c>
      <c r="I26" s="60">
        <f t="shared" si="8"/>
        <v>2540</v>
      </c>
    </row>
    <row r="27" spans="1:11" ht="36.75">
      <c r="A27" s="28">
        <v>423100</v>
      </c>
      <c r="B27" s="29" t="s">
        <v>83</v>
      </c>
      <c r="C27" s="30">
        <f>+G27+I27</f>
        <v>0</v>
      </c>
      <c r="D27" s="17"/>
      <c r="E27" s="17"/>
      <c r="F27" s="17"/>
      <c r="G27" s="17">
        <v>0</v>
      </c>
      <c r="H27" s="17"/>
      <c r="I27" s="17">
        <v>0</v>
      </c>
    </row>
    <row r="28" spans="1:11" ht="24.75">
      <c r="A28" s="28">
        <v>423200</v>
      </c>
      <c r="B28" s="29" t="s">
        <v>84</v>
      </c>
      <c r="C28" s="30">
        <f t="shared" ref="C28:C32" si="9">+G28+I28</f>
        <v>834</v>
      </c>
      <c r="D28" s="17"/>
      <c r="E28" s="17"/>
      <c r="F28" s="17"/>
      <c r="G28" s="17">
        <v>734</v>
      </c>
      <c r="H28" s="17"/>
      <c r="I28" s="17">
        <v>100</v>
      </c>
      <c r="J28" s="68">
        <f>+'[2]OSTALI MAT. TROŠKOVI'!$BJ$73+'[2]OSTALI MAT. TROŠKOVI'!$BJ$100</f>
        <v>274801</v>
      </c>
    </row>
    <row r="29" spans="1:11" ht="48.75">
      <c r="A29" s="28">
        <v>423300</v>
      </c>
      <c r="B29" s="29" t="s">
        <v>85</v>
      </c>
      <c r="C29" s="30">
        <f t="shared" si="9"/>
        <v>295</v>
      </c>
      <c r="D29" s="17"/>
      <c r="E29" s="17"/>
      <c r="F29" s="17"/>
      <c r="G29" s="17">
        <v>215</v>
      </c>
      <c r="H29" s="17"/>
      <c r="I29" s="17">
        <v>80</v>
      </c>
      <c r="J29" s="68">
        <f>+'[2]OSTALI MAT. TROŠKOVI'!$BJ$129+'[2]OSTALI MAT. TROŠKOVI'!$BJ$131+'[2]OSTALI MAT. TROŠKOVI'!$BJ$91</f>
        <v>110000.00200000001</v>
      </c>
    </row>
    <row r="30" spans="1:11" ht="24.75">
      <c r="A30" s="28">
        <v>423400</v>
      </c>
      <c r="B30" s="29" t="s">
        <v>86</v>
      </c>
      <c r="C30" s="30">
        <f t="shared" si="9"/>
        <v>40</v>
      </c>
      <c r="D30" s="17"/>
      <c r="E30" s="17"/>
      <c r="F30" s="17"/>
      <c r="G30" s="17">
        <v>40</v>
      </c>
      <c r="H30" s="17"/>
      <c r="I30" s="17"/>
      <c r="J30" s="68">
        <f>+'[2]OSTALI MAT. TROŠKOVI'!$BJ$126</f>
        <v>28350</v>
      </c>
    </row>
    <row r="31" spans="1:11" ht="24.75">
      <c r="A31" s="28">
        <v>423500</v>
      </c>
      <c r="B31" s="29" t="s">
        <v>87</v>
      </c>
      <c r="C31" s="30">
        <f t="shared" si="9"/>
        <v>2200</v>
      </c>
      <c r="D31" s="17"/>
      <c r="E31" s="17"/>
      <c r="F31" s="17"/>
      <c r="G31" s="17"/>
      <c r="H31" s="17"/>
      <c r="I31" s="17">
        <v>2200</v>
      </c>
    </row>
    <row r="32" spans="1:11" ht="24.75">
      <c r="A32" s="28">
        <v>423700</v>
      </c>
      <c r="B32" s="29" t="s">
        <v>88</v>
      </c>
      <c r="C32" s="30">
        <f t="shared" si="9"/>
        <v>150</v>
      </c>
      <c r="D32" s="17"/>
      <c r="E32" s="17"/>
      <c r="F32" s="17"/>
      <c r="G32" s="17"/>
      <c r="H32" s="17"/>
      <c r="I32" s="17">
        <v>150</v>
      </c>
    </row>
    <row r="33" spans="1:10" ht="36.75">
      <c r="A33" s="28">
        <v>423900</v>
      </c>
      <c r="B33" s="29" t="s">
        <v>89</v>
      </c>
      <c r="C33" s="30">
        <v>65</v>
      </c>
      <c r="D33" s="17"/>
      <c r="E33" s="17"/>
      <c r="F33" s="17"/>
      <c r="G33" s="17">
        <v>55</v>
      </c>
      <c r="H33" s="17"/>
      <c r="I33" s="17">
        <v>10</v>
      </c>
      <c r="J33" s="68">
        <f>+'[2]OSTALI MAT. TROŠKOVI'!$BJ$27+'[2]OSTALI MAT. TROŠKOVI'!$BJ$30</f>
        <v>47829</v>
      </c>
    </row>
    <row r="34" spans="1:10" ht="36.75">
      <c r="A34" s="57">
        <v>424000</v>
      </c>
      <c r="B34" s="58" t="s">
        <v>54</v>
      </c>
      <c r="C34" s="59">
        <f t="shared" si="2"/>
        <v>800</v>
      </c>
      <c r="D34" s="60"/>
      <c r="E34" s="60"/>
      <c r="F34" s="60"/>
      <c r="G34" s="60">
        <f>+G35+G36</f>
        <v>470</v>
      </c>
      <c r="H34" s="60">
        <f t="shared" ref="H34:I34" si="10">+H35+H36</f>
        <v>0</v>
      </c>
      <c r="I34" s="60">
        <f t="shared" si="10"/>
        <v>330</v>
      </c>
    </row>
    <row r="35" spans="1:10" ht="24.75">
      <c r="A35" s="28">
        <v>424300</v>
      </c>
      <c r="B35" s="29" t="s">
        <v>90</v>
      </c>
      <c r="C35" s="30">
        <v>480</v>
      </c>
      <c r="D35" s="17"/>
      <c r="E35" s="17"/>
      <c r="F35" s="17"/>
      <c r="G35" s="17">
        <v>380</v>
      </c>
      <c r="H35" s="17">
        <v>0</v>
      </c>
      <c r="I35" s="17">
        <v>100</v>
      </c>
      <c r="J35" s="68">
        <f>+'[2]OSTALI MAT. TROŠKOVI'!$BJ$90+'[2]OSTALI MAT. TROŠKOVI'!$BJ$207</f>
        <v>50530.000999999989</v>
      </c>
    </row>
    <row r="36" spans="1:10" ht="48.75">
      <c r="A36" s="28">
        <v>424900</v>
      </c>
      <c r="B36" s="29" t="s">
        <v>91</v>
      </c>
      <c r="C36" s="30">
        <v>320</v>
      </c>
      <c r="D36" s="17"/>
      <c r="E36" s="17"/>
      <c r="F36" s="17"/>
      <c r="G36" s="17">
        <v>90</v>
      </c>
      <c r="H36" s="17"/>
      <c r="I36" s="17">
        <v>230</v>
      </c>
      <c r="J36" s="68">
        <f>+'[2]OSTALI MAT. TROŠKOVI'!$BJ$164</f>
        <v>29766</v>
      </c>
    </row>
    <row r="37" spans="1:10" ht="60.75">
      <c r="A37" s="57">
        <v>425000</v>
      </c>
      <c r="B37" s="58" t="s">
        <v>55</v>
      </c>
      <c r="C37" s="59">
        <f t="shared" si="2"/>
        <v>3689</v>
      </c>
      <c r="D37" s="60"/>
      <c r="E37" s="60"/>
      <c r="F37" s="60"/>
      <c r="G37" s="60">
        <f>+G38+G39</f>
        <v>3220</v>
      </c>
      <c r="H37" s="60">
        <f t="shared" ref="H37:I37" si="11">+H38+H39</f>
        <v>0</v>
      </c>
      <c r="I37" s="60">
        <f t="shared" si="11"/>
        <v>469</v>
      </c>
    </row>
    <row r="38" spans="1:10" ht="48.75">
      <c r="A38" s="45">
        <v>425100</v>
      </c>
      <c r="B38" s="29" t="s">
        <v>92</v>
      </c>
      <c r="C38" s="59">
        <f t="shared" si="2"/>
        <v>1163</v>
      </c>
      <c r="D38" s="48"/>
      <c r="E38" s="48"/>
      <c r="F38" s="48"/>
      <c r="G38" s="17">
        <v>994</v>
      </c>
      <c r="H38" s="17"/>
      <c r="I38" s="17">
        <v>169</v>
      </c>
      <c r="J38" s="68">
        <f>+'[2]OSTALI MAT. TROŠKOVI'!$BJ$34+'[2]OSTALI MAT. TROŠKOVI'!$BJ$138+'[2]OSTALI MAT. TROŠKOVI'!$BJ$162+'[2]OSTALI MAT. TROŠKOVI'!$BJ$173+'[2]OSTALI MAT. TROŠKOVI'!$BJ$195</f>
        <v>182721.7</v>
      </c>
    </row>
    <row r="39" spans="1:10" ht="36.75">
      <c r="A39" s="45">
        <v>425200</v>
      </c>
      <c r="B39" s="29" t="s">
        <v>93</v>
      </c>
      <c r="C39" s="59">
        <f t="shared" si="2"/>
        <v>2526</v>
      </c>
      <c r="D39" s="48"/>
      <c r="E39" s="48"/>
      <c r="F39" s="48"/>
      <c r="G39" s="17">
        <v>2226</v>
      </c>
      <c r="H39" s="17"/>
      <c r="I39" s="17">
        <v>300</v>
      </c>
      <c r="J39" s="68">
        <f>+'[2]OSTALI MAT. TROŠKOVI'!$BF$204+'[2]OSTALI MAT. TROŠKOVI'!$BF$179+'[2]OSTALI MAT. TROŠKOVI'!$BF$177+'[2]OSTALI MAT. TROŠKOVI'!$BF$171+'[2]OSTALI MAT. TROŠKOVI'!$BF$158+'[2]OSTALI MAT. TROŠKOVI'!$BF$150+'[2]OSTALI MAT. TROŠKOVI'!$BF$152+'[2]OSTALI MAT. TROŠKOVI'!$BF$154+'[2]OSTALI MAT. TROŠKOVI'!$BF$119+'[2]OSTALI MAT. TROŠKOVI'!$BF$113+'[2]OSTALI MAT. TROŠKOVI'!$BF$79+'[2]OSTALI MAT. TROŠKOVI'!$BF$61</f>
        <v>721640.70200000005</v>
      </c>
    </row>
    <row r="40" spans="1:10" ht="24.75">
      <c r="A40" s="57">
        <v>426000</v>
      </c>
      <c r="B40" s="58" t="s">
        <v>56</v>
      </c>
      <c r="C40" s="59">
        <f t="shared" si="2"/>
        <v>35221</v>
      </c>
      <c r="D40" s="60"/>
      <c r="E40" s="60"/>
      <c r="F40" s="60"/>
      <c r="G40" s="60">
        <f>+G41+G42+G43+G44+G45+G46</f>
        <v>35120</v>
      </c>
      <c r="H40" s="60">
        <f t="shared" ref="H40:I40" si="12">+H41+H42+H43+H44+H45+H46</f>
        <v>0</v>
      </c>
      <c r="I40" s="60">
        <f t="shared" si="12"/>
        <v>101</v>
      </c>
    </row>
    <row r="41" spans="1:10" ht="24.75">
      <c r="A41" s="28">
        <v>426100</v>
      </c>
      <c r="B41" s="29" t="s">
        <v>94</v>
      </c>
      <c r="C41" s="30">
        <f>+G41+I41</f>
        <v>1931</v>
      </c>
      <c r="D41" s="17"/>
      <c r="E41" s="17"/>
      <c r="F41" s="17"/>
      <c r="G41" s="17">
        <v>1880</v>
      </c>
      <c r="H41" s="17"/>
      <c r="I41" s="17">
        <v>51</v>
      </c>
      <c r="J41" s="68">
        <f>+'[2]OSTALI MAT. TROŠKOVI'!$BJ$85+'[2]OSTALI MAT. TROŠKOVI'!$BJ$146+'[2]OSTALI MAT. TROŠKOVI'!$BJ$169+'[2]OSTALI MAT. TROŠKOVI'!$BJ$188+'[2]OSTALI MAT. TROŠKOVI'!$BJ$191</f>
        <v>1084418.6200000001</v>
      </c>
    </row>
    <row r="42" spans="1:10" ht="60.75">
      <c r="A42" s="28">
        <v>426300</v>
      </c>
      <c r="B42" s="29" t="s">
        <v>95</v>
      </c>
      <c r="C42" s="30">
        <f t="shared" ref="C42:C46" si="13">+G42+I42</f>
        <v>350</v>
      </c>
      <c r="D42" s="17"/>
      <c r="E42" s="17"/>
      <c r="F42" s="17"/>
      <c r="G42" s="17">
        <v>300</v>
      </c>
      <c r="H42" s="17"/>
      <c r="I42" s="17">
        <v>50</v>
      </c>
      <c r="J42" s="68">
        <f>+'[2]OSTALI MAT. TROŠKOVI'!$BJ$95+'[2]OSTALI MAT. TROŠKOVI'!$BJ$166+'[2]OSTALI MAT. TROŠKOVI'!$BJ$175+'[2]OSTALI MAT. TROŠKOVI'!$BJ$218</f>
        <v>28506</v>
      </c>
    </row>
    <row r="43" spans="1:10" ht="36.75">
      <c r="A43" s="28">
        <v>426400</v>
      </c>
      <c r="B43" s="29" t="s">
        <v>96</v>
      </c>
      <c r="C43" s="30">
        <f t="shared" si="13"/>
        <v>3000</v>
      </c>
      <c r="D43" s="17"/>
      <c r="E43" s="17"/>
      <c r="F43" s="17"/>
      <c r="G43" s="17">
        <v>3000</v>
      </c>
      <c r="H43" s="17"/>
      <c r="I43" s="17"/>
      <c r="J43">
        <f>+'[2]OSTALI MAT. TROŠKOVI'!$BF$66</f>
        <v>24400</v>
      </c>
    </row>
    <row r="44" spans="1:10" ht="72.75">
      <c r="A44" s="28">
        <v>426700</v>
      </c>
      <c r="B44" s="29" t="s">
        <v>97</v>
      </c>
      <c r="C44" s="30">
        <f t="shared" si="13"/>
        <v>28598</v>
      </c>
      <c r="D44" s="17"/>
      <c r="E44" s="17"/>
      <c r="F44" s="17"/>
      <c r="G44" s="17">
        <v>28598</v>
      </c>
      <c r="H44" s="17"/>
      <c r="I44" s="17"/>
      <c r="J44" s="68">
        <f>+'[2] ЛЕКОВИ потрошња'!$AH$71+'[2]sanit. i labb'!$AH$75</f>
        <v>0</v>
      </c>
    </row>
    <row r="45" spans="1:10" ht="36.75">
      <c r="A45" s="28">
        <v>426800</v>
      </c>
      <c r="B45" s="29" t="s">
        <v>98</v>
      </c>
      <c r="C45" s="30">
        <f t="shared" si="13"/>
        <v>480</v>
      </c>
      <c r="D45" s="17"/>
      <c r="E45" s="17"/>
      <c r="F45" s="17"/>
      <c r="G45" s="17">
        <v>480</v>
      </c>
      <c r="H45" s="17"/>
      <c r="I45" s="17"/>
      <c r="J45" s="68">
        <f>+'[2]OSTALI MAT. TROŠKOVI'!$BJ$53</f>
        <v>169838.04000000004</v>
      </c>
    </row>
    <row r="46" spans="1:10" ht="24.75">
      <c r="A46" s="28">
        <v>426900</v>
      </c>
      <c r="B46" s="29" t="s">
        <v>99</v>
      </c>
      <c r="C46" s="30">
        <f t="shared" si="13"/>
        <v>862</v>
      </c>
      <c r="D46" s="17"/>
      <c r="E46" s="17"/>
      <c r="F46" s="17"/>
      <c r="G46" s="17">
        <v>862</v>
      </c>
      <c r="H46" s="17"/>
      <c r="I46" s="17"/>
      <c r="J46" s="68">
        <f>+'[2]OSTALI MAT. TROŠKOVI'!$BJ$53+'[2]OSTALI MAT. TROŠKOVI'!$BJ$57+'[2]OSTALI MAT. TROŠKOVI'!$BJ$124+'[2]OSTALI MAT. TROŠKOVI'!$BJ$184</f>
        <v>125361.76000000004</v>
      </c>
    </row>
    <row r="47" spans="1:10" ht="72.75">
      <c r="A47" s="26">
        <v>460000</v>
      </c>
      <c r="B47" s="27" t="s">
        <v>57</v>
      </c>
      <c r="C47" s="20">
        <f t="shared" si="2"/>
        <v>2230</v>
      </c>
      <c r="D47" s="20">
        <f t="shared" ref="D47:I47" si="14">SUM(D48)</f>
        <v>0</v>
      </c>
      <c r="E47" s="20">
        <f t="shared" si="14"/>
        <v>0</v>
      </c>
      <c r="F47" s="20">
        <f t="shared" si="14"/>
        <v>0</v>
      </c>
      <c r="G47" s="21">
        <f t="shared" si="14"/>
        <v>2230</v>
      </c>
      <c r="H47" s="21">
        <f t="shared" si="14"/>
        <v>0</v>
      </c>
      <c r="I47" s="21">
        <f t="shared" si="14"/>
        <v>0</v>
      </c>
    </row>
    <row r="48" spans="1:10" ht="60.75">
      <c r="A48" s="28">
        <v>465100</v>
      </c>
      <c r="B48" s="29" t="s">
        <v>58</v>
      </c>
      <c r="C48" s="30">
        <f t="shared" si="2"/>
        <v>2230</v>
      </c>
      <c r="D48" s="17"/>
      <c r="E48" s="17"/>
      <c r="F48" s="17"/>
      <c r="G48" s="17">
        <v>2230</v>
      </c>
      <c r="H48" s="17"/>
      <c r="I48" s="17"/>
    </row>
    <row r="49" spans="1:9" ht="36.75">
      <c r="A49" s="26">
        <v>480000</v>
      </c>
      <c r="B49" s="27" t="s">
        <v>100</v>
      </c>
      <c r="C49" s="20">
        <f>+C51+C52+C53</f>
        <v>1630</v>
      </c>
      <c r="D49" s="20">
        <f t="shared" ref="D49:I49" si="15">SUM(D50:D53)</f>
        <v>0</v>
      </c>
      <c r="E49" s="20">
        <f t="shared" si="15"/>
        <v>0</v>
      </c>
      <c r="F49" s="20">
        <f t="shared" si="15"/>
        <v>0</v>
      </c>
      <c r="G49" s="21">
        <f>+G50+G51+G52+G53</f>
        <v>30</v>
      </c>
      <c r="H49" s="20">
        <f t="shared" si="15"/>
        <v>0</v>
      </c>
      <c r="I49" s="20">
        <f t="shared" si="15"/>
        <v>1600</v>
      </c>
    </row>
    <row r="50" spans="1:9" ht="24.75">
      <c r="A50" s="28">
        <v>482100</v>
      </c>
      <c r="B50" s="29" t="s">
        <v>101</v>
      </c>
      <c r="C50" s="30">
        <f t="shared" si="2"/>
        <v>0</v>
      </c>
      <c r="D50" s="17"/>
      <c r="E50" s="17"/>
      <c r="F50" s="17"/>
      <c r="G50" s="18"/>
      <c r="H50" s="17"/>
      <c r="I50" s="17"/>
    </row>
    <row r="51" spans="1:9" ht="24.75">
      <c r="A51" s="28">
        <v>482200</v>
      </c>
      <c r="B51" s="29" t="s">
        <v>102</v>
      </c>
      <c r="C51" s="30">
        <v>50</v>
      </c>
      <c r="D51" s="17"/>
      <c r="E51" s="17"/>
      <c r="F51" s="17"/>
      <c r="G51" s="17">
        <v>30</v>
      </c>
      <c r="H51" s="17"/>
      <c r="I51" s="17">
        <v>20</v>
      </c>
    </row>
    <row r="52" spans="1:9" ht="36.75">
      <c r="A52" s="28">
        <v>482300</v>
      </c>
      <c r="B52" s="29" t="s">
        <v>103</v>
      </c>
      <c r="C52" s="30">
        <v>80</v>
      </c>
      <c r="D52" s="17"/>
      <c r="E52" s="17"/>
      <c r="F52" s="17"/>
      <c r="G52" s="17"/>
      <c r="H52" s="17"/>
      <c r="I52" s="17">
        <v>80</v>
      </c>
    </row>
    <row r="53" spans="1:9" ht="48.75">
      <c r="A53" s="28">
        <v>483100</v>
      </c>
      <c r="B53" s="29" t="s">
        <v>104</v>
      </c>
      <c r="C53" s="30">
        <v>1500</v>
      </c>
      <c r="D53" s="17"/>
      <c r="E53" s="17"/>
      <c r="F53" s="17"/>
      <c r="G53" s="18"/>
      <c r="H53" s="17"/>
      <c r="I53" s="17">
        <v>1500</v>
      </c>
    </row>
    <row r="54" spans="1:9" ht="96.75">
      <c r="A54" s="26">
        <v>500000</v>
      </c>
      <c r="B54" s="27" t="s">
        <v>59</v>
      </c>
      <c r="C54" s="20">
        <f t="shared" si="2"/>
        <v>9190</v>
      </c>
      <c r="D54" s="20">
        <f t="shared" ref="D54:E54" si="16">+D55+D56</f>
        <v>0</v>
      </c>
      <c r="E54" s="20">
        <f t="shared" si="16"/>
        <v>0</v>
      </c>
      <c r="F54" s="20">
        <f>+F55+F56</f>
        <v>6590</v>
      </c>
      <c r="G54" s="21">
        <f>+G55+G56+G57</f>
        <v>0</v>
      </c>
      <c r="H54" s="20">
        <f>+H55+H56</f>
        <v>0</v>
      </c>
      <c r="I54" s="21">
        <v>2600</v>
      </c>
    </row>
    <row r="55" spans="1:9" ht="96.75">
      <c r="A55" s="62">
        <v>510000</v>
      </c>
      <c r="B55" s="63" t="s">
        <v>60</v>
      </c>
      <c r="C55" s="64">
        <f t="shared" si="2"/>
        <v>9190</v>
      </c>
      <c r="D55" s="64">
        <f t="shared" ref="D55:H55" si="17">SUM(D56:D57)</f>
        <v>0</v>
      </c>
      <c r="E55" s="64">
        <f t="shared" si="17"/>
        <v>0</v>
      </c>
      <c r="F55" s="64">
        <f t="shared" si="17"/>
        <v>6590</v>
      </c>
      <c r="G55" s="65">
        <f t="shared" si="17"/>
        <v>0</v>
      </c>
      <c r="H55" s="64">
        <f t="shared" si="17"/>
        <v>0</v>
      </c>
      <c r="I55" s="64">
        <v>2600</v>
      </c>
    </row>
    <row r="56" spans="1:9" ht="48.75">
      <c r="A56" s="28">
        <v>511000</v>
      </c>
      <c r="B56" s="29" t="s">
        <v>61</v>
      </c>
      <c r="C56" s="30">
        <f t="shared" si="2"/>
        <v>0</v>
      </c>
      <c r="D56" s="17"/>
      <c r="E56" s="17"/>
      <c r="F56" s="17"/>
      <c r="G56" s="51"/>
      <c r="H56" s="17"/>
      <c r="I56" s="17">
        <v>0</v>
      </c>
    </row>
    <row r="57" spans="1:9" ht="36.75">
      <c r="A57" s="28">
        <v>512000</v>
      </c>
      <c r="B57" s="29" t="s">
        <v>62</v>
      </c>
      <c r="C57" s="30">
        <f t="shared" si="2"/>
        <v>9190</v>
      </c>
      <c r="D57" s="17"/>
      <c r="E57" s="17"/>
      <c r="F57" s="17">
        <v>6590</v>
      </c>
      <c r="G57" s="51"/>
      <c r="H57" s="17"/>
      <c r="I57" s="17">
        <v>2600</v>
      </c>
    </row>
    <row r="58" spans="1:9" ht="72.75">
      <c r="A58" s="31"/>
      <c r="B58" s="27" t="s">
        <v>63</v>
      </c>
      <c r="C58" s="21">
        <f t="shared" ref="C58:E58" si="18">+C54+C49+C47+C40+C37+C34+C26+C18+C7</f>
        <v>386946</v>
      </c>
      <c r="D58" s="21">
        <f t="shared" si="18"/>
        <v>0</v>
      </c>
      <c r="E58" s="21">
        <f t="shared" si="18"/>
        <v>0</v>
      </c>
      <c r="F58" s="21">
        <f>+F54+F49+F47+F40+F37+F34+F26+F18+F7</f>
        <v>6590</v>
      </c>
      <c r="G58" s="21">
        <f>+G54+G49+G47+G40+G37+G34+G26+G18+G7</f>
        <v>355216</v>
      </c>
      <c r="H58" s="21">
        <f t="shared" ref="H58" si="19">+H54+H49+H47+H40+H37+H34+H26+H18+H7</f>
        <v>0</v>
      </c>
      <c r="I58" s="21">
        <v>25140</v>
      </c>
    </row>
  </sheetData>
  <mergeCells count="6">
    <mergeCell ref="I4:I5"/>
    <mergeCell ref="A4:A5"/>
    <mergeCell ref="B4:B5"/>
    <mergeCell ref="C4:C5"/>
    <mergeCell ref="D4:G4"/>
    <mergeCell ref="H4:H5"/>
  </mergeCells>
  <dataValidations count="2">
    <dataValidation operator="greaterThan" allowBlank="1" showInputMessage="1" showErrorMessage="1" errorTitle="Upozorenje" error="Uneli ste neispravan podatak. Ponovite unos !!!" sqref="A7:B58"/>
    <dataValidation type="whole" allowBlank="1" showInputMessage="1" showErrorMessage="1" errorTitle="Upozorenje" error="Dozvoljen je unos samo celih brojeva. Ponovite unos !!!" sqref="C7:I58">
      <formula1>0</formula1>
      <formula2>999999999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2:I33"/>
  <sheetViews>
    <sheetView topLeftCell="A13" workbookViewId="0">
      <selection activeCell="N30" sqref="N30"/>
    </sheetView>
  </sheetViews>
  <sheetFormatPr defaultRowHeight="15"/>
  <cols>
    <col min="3" max="3" width="10.140625" bestFit="1" customWidth="1"/>
    <col min="7" max="7" width="10.140625" bestFit="1" customWidth="1"/>
  </cols>
  <sheetData>
    <row r="2" spans="1:9">
      <c r="A2" t="s">
        <v>65</v>
      </c>
    </row>
    <row r="3" spans="1:9" ht="15.75" thickBot="1"/>
    <row r="4" spans="1:9">
      <c r="A4" s="34"/>
      <c r="B4" s="35"/>
      <c r="C4" s="35"/>
      <c r="D4" s="35"/>
      <c r="E4" s="35"/>
      <c r="F4" s="35"/>
      <c r="G4" s="35"/>
      <c r="H4" s="35"/>
      <c r="I4" s="36"/>
    </row>
    <row r="5" spans="1:9">
      <c r="A5" s="37" t="s">
        <v>66</v>
      </c>
      <c r="B5" s="38"/>
      <c r="C5" s="38"/>
      <c r="D5" s="39">
        <v>37443.5</v>
      </c>
      <c r="E5" s="38" t="s">
        <v>74</v>
      </c>
      <c r="F5" s="38"/>
      <c r="G5" s="38"/>
      <c r="H5" s="38"/>
      <c r="I5" s="40"/>
    </row>
    <row r="6" spans="1:9">
      <c r="A6" s="37"/>
      <c r="B6" s="38"/>
      <c r="C6" s="38"/>
      <c r="D6" s="39">
        <v>19183</v>
      </c>
      <c r="E6" s="38" t="s">
        <v>67</v>
      </c>
      <c r="F6" s="38"/>
      <c r="G6" s="38"/>
      <c r="H6" s="38"/>
      <c r="I6" s="40"/>
    </row>
    <row r="7" spans="1:9">
      <c r="A7" s="37"/>
      <c r="B7" s="38"/>
      <c r="C7" s="38"/>
      <c r="D7" s="39">
        <f>+D5-D6</f>
        <v>18260.5</v>
      </c>
      <c r="E7" s="38" t="s">
        <v>75</v>
      </c>
      <c r="F7" s="38"/>
      <c r="G7" s="38"/>
      <c r="H7" s="38"/>
      <c r="I7" s="40"/>
    </row>
    <row r="8" spans="1:9">
      <c r="A8" s="37"/>
      <c r="B8" s="38"/>
      <c r="C8" s="38"/>
      <c r="D8" s="38"/>
      <c r="E8" s="38"/>
      <c r="F8" s="38"/>
      <c r="G8" s="38"/>
      <c r="H8" s="38"/>
      <c r="I8" s="40"/>
    </row>
    <row r="9" spans="1:9">
      <c r="A9" s="37" t="s">
        <v>68</v>
      </c>
      <c r="B9" s="38"/>
      <c r="C9" s="44">
        <v>37443.5</v>
      </c>
      <c r="D9" s="38" t="s">
        <v>69</v>
      </c>
      <c r="E9" s="44">
        <v>2028.88</v>
      </c>
      <c r="F9" s="38" t="s">
        <v>70</v>
      </c>
      <c r="G9" s="44">
        <v>39472.379999999997</v>
      </c>
      <c r="H9" s="38" t="s">
        <v>71</v>
      </c>
      <c r="I9" s="40"/>
    </row>
    <row r="10" spans="1:9" ht="15.75" thickBot="1">
      <c r="A10" s="41"/>
      <c r="B10" s="42"/>
      <c r="C10" s="42"/>
      <c r="D10" s="42"/>
      <c r="E10" s="42"/>
      <c r="F10" s="42"/>
      <c r="G10" s="42"/>
      <c r="H10" s="42"/>
      <c r="I10" s="43"/>
    </row>
    <row r="11" spans="1:9">
      <c r="A11" s="34"/>
      <c r="B11" s="35"/>
      <c r="C11" s="35"/>
      <c r="D11" s="35"/>
      <c r="E11" s="35"/>
      <c r="F11" s="35"/>
      <c r="G11" s="35"/>
      <c r="H11" s="35"/>
      <c r="I11" s="36"/>
    </row>
    <row r="12" spans="1:9">
      <c r="A12" s="37" t="s">
        <v>72</v>
      </c>
      <c r="B12" s="38"/>
      <c r="C12" s="38"/>
      <c r="D12" s="39">
        <v>74887</v>
      </c>
      <c r="E12" s="38" t="s">
        <v>74</v>
      </c>
      <c r="F12" s="38"/>
      <c r="G12" s="38"/>
      <c r="H12" s="38"/>
      <c r="I12" s="40"/>
    </row>
    <row r="13" spans="1:9">
      <c r="A13" s="37"/>
      <c r="B13" s="38"/>
      <c r="C13" s="38"/>
      <c r="D13" s="39">
        <v>19183</v>
      </c>
      <c r="E13" s="38" t="s">
        <v>67</v>
      </c>
      <c r="F13" s="38"/>
      <c r="G13" s="38"/>
      <c r="H13" s="38"/>
      <c r="I13" s="40"/>
    </row>
    <row r="14" spans="1:9">
      <c r="A14" s="37"/>
      <c r="B14" s="38"/>
      <c r="C14" s="38"/>
      <c r="D14" s="39">
        <v>55704</v>
      </c>
      <c r="E14" s="38" t="s">
        <v>75</v>
      </c>
      <c r="F14" s="38"/>
      <c r="G14" s="38"/>
      <c r="H14" s="38"/>
      <c r="I14" s="40"/>
    </row>
    <row r="15" spans="1:9">
      <c r="A15" s="37"/>
      <c r="B15" s="38"/>
      <c r="C15" s="38"/>
      <c r="D15" s="39"/>
      <c r="E15" s="38"/>
      <c r="F15" s="38"/>
      <c r="G15" s="38"/>
      <c r="H15" s="38"/>
      <c r="I15" s="40"/>
    </row>
    <row r="16" spans="1:9">
      <c r="A16" s="37" t="s">
        <v>68</v>
      </c>
      <c r="B16" s="38"/>
      <c r="C16" s="44">
        <v>74887</v>
      </c>
      <c r="D16" s="38" t="s">
        <v>69</v>
      </c>
      <c r="E16" s="44">
        <v>6189.33</v>
      </c>
      <c r="F16" s="38" t="s">
        <v>70</v>
      </c>
      <c r="G16" s="44">
        <v>81076.33</v>
      </c>
      <c r="H16" s="38" t="s">
        <v>71</v>
      </c>
      <c r="I16" s="40"/>
    </row>
    <row r="17" spans="1:9" ht="15.75" thickBot="1">
      <c r="A17" s="41"/>
      <c r="B17" s="42"/>
      <c r="C17" s="42"/>
      <c r="D17" s="42"/>
      <c r="E17" s="42"/>
      <c r="F17" s="42"/>
      <c r="G17" s="42"/>
      <c r="H17" s="42"/>
      <c r="I17" s="43"/>
    </row>
    <row r="18" spans="1:9">
      <c r="A18" s="34"/>
      <c r="B18" s="35"/>
      <c r="C18" s="35"/>
      <c r="D18" s="35"/>
      <c r="E18" s="35"/>
      <c r="F18" s="35"/>
      <c r="G18" s="35"/>
      <c r="H18" s="35"/>
      <c r="I18" s="36"/>
    </row>
    <row r="19" spans="1:9">
      <c r="A19" s="37" t="s">
        <v>73</v>
      </c>
      <c r="B19" s="38"/>
      <c r="C19" s="38"/>
      <c r="D19" s="38">
        <v>112330.5</v>
      </c>
      <c r="E19" s="38" t="s">
        <v>74</v>
      </c>
      <c r="F19" s="38"/>
      <c r="G19" s="38"/>
      <c r="H19" s="38"/>
      <c r="I19" s="40"/>
    </row>
    <row r="20" spans="1:9">
      <c r="A20" s="37"/>
      <c r="B20" s="38"/>
      <c r="C20" s="38"/>
      <c r="D20" s="38">
        <v>19183</v>
      </c>
      <c r="E20" s="38" t="s">
        <v>67</v>
      </c>
      <c r="F20" s="38"/>
      <c r="G20" s="38"/>
      <c r="H20" s="38"/>
      <c r="I20" s="40"/>
    </row>
    <row r="21" spans="1:9">
      <c r="A21" s="37"/>
      <c r="B21" s="38"/>
      <c r="C21" s="38"/>
      <c r="D21" s="38">
        <f>+D19-D20</f>
        <v>93147.5</v>
      </c>
      <c r="E21" s="38" t="s">
        <v>75</v>
      </c>
      <c r="F21" s="38"/>
      <c r="G21" s="38"/>
      <c r="H21" s="38"/>
      <c r="I21" s="40"/>
    </row>
    <row r="22" spans="1:9">
      <c r="A22" s="37"/>
      <c r="B22" s="38"/>
      <c r="C22" s="38"/>
      <c r="D22" s="38"/>
      <c r="E22" s="38"/>
      <c r="F22" s="38"/>
      <c r="G22" s="38"/>
      <c r="H22" s="38"/>
      <c r="I22" s="40"/>
    </row>
    <row r="23" spans="1:9">
      <c r="A23" s="37" t="s">
        <v>68</v>
      </c>
      <c r="B23" s="38"/>
      <c r="C23" s="44">
        <v>112330.5</v>
      </c>
      <c r="D23" s="38" t="s">
        <v>69</v>
      </c>
      <c r="E23" s="44">
        <v>10349.719999999999</v>
      </c>
      <c r="F23" s="38" t="s">
        <v>70</v>
      </c>
      <c r="G23" s="44">
        <v>122680.22</v>
      </c>
      <c r="H23" s="38" t="s">
        <v>71</v>
      </c>
      <c r="I23" s="40"/>
    </row>
    <row r="24" spans="1:9" ht="15.75" thickBot="1">
      <c r="A24" s="41"/>
      <c r="B24" s="42"/>
      <c r="C24" s="42"/>
      <c r="D24" s="42"/>
      <c r="E24" s="42"/>
      <c r="F24" s="42"/>
      <c r="G24" s="42"/>
      <c r="H24" s="42"/>
      <c r="I24" s="43"/>
    </row>
    <row r="25" spans="1:9">
      <c r="A25" s="34"/>
      <c r="B25" s="35"/>
      <c r="C25" s="35"/>
      <c r="D25" s="35"/>
      <c r="E25" s="35"/>
      <c r="F25" s="35"/>
      <c r="G25" s="35"/>
      <c r="H25" s="35"/>
      <c r="I25" s="36"/>
    </row>
    <row r="26" spans="1:9">
      <c r="A26" s="37" t="s">
        <v>76</v>
      </c>
      <c r="B26" s="38"/>
      <c r="C26" s="38"/>
      <c r="D26" s="38">
        <v>149774</v>
      </c>
      <c r="E26" s="38" t="s">
        <v>74</v>
      </c>
      <c r="F26" s="38"/>
      <c r="G26" s="38"/>
      <c r="H26" s="38"/>
      <c r="I26" s="40"/>
    </row>
    <row r="27" spans="1:9">
      <c r="A27" s="37"/>
      <c r="B27" s="38"/>
      <c r="C27" s="38"/>
      <c r="D27" s="38">
        <v>19183</v>
      </c>
      <c r="E27" s="38" t="s">
        <v>67</v>
      </c>
      <c r="F27" s="38"/>
      <c r="G27" s="38"/>
      <c r="H27" s="38"/>
      <c r="I27" s="40"/>
    </row>
    <row r="28" spans="1:9">
      <c r="A28" s="37"/>
      <c r="B28" s="38"/>
      <c r="C28" s="38"/>
      <c r="D28" s="38">
        <f>+D26-D27</f>
        <v>130591</v>
      </c>
      <c r="E28" s="38" t="s">
        <v>75</v>
      </c>
      <c r="F28" s="38"/>
      <c r="G28" s="38"/>
      <c r="H28" s="38"/>
      <c r="I28" s="40"/>
    </row>
    <row r="29" spans="1:9">
      <c r="A29" s="37"/>
      <c r="B29" s="38"/>
      <c r="C29" s="38"/>
      <c r="D29" s="38"/>
      <c r="E29" s="38"/>
      <c r="F29" s="38"/>
      <c r="G29" s="38"/>
      <c r="H29" s="38"/>
      <c r="I29" s="40"/>
    </row>
    <row r="30" spans="1:9">
      <c r="A30" s="37"/>
      <c r="B30" s="38"/>
      <c r="C30" s="38"/>
      <c r="D30" s="38"/>
      <c r="E30" s="38"/>
      <c r="F30" s="38"/>
      <c r="G30" s="38"/>
      <c r="H30" s="38"/>
      <c r="I30" s="40"/>
    </row>
    <row r="31" spans="1:9">
      <c r="A31" s="37" t="s">
        <v>68</v>
      </c>
      <c r="B31" s="38"/>
      <c r="C31" s="44">
        <v>149774</v>
      </c>
      <c r="D31" s="38" t="s">
        <v>69</v>
      </c>
      <c r="E31" s="44">
        <v>14510.11</v>
      </c>
      <c r="F31" s="38" t="s">
        <v>70</v>
      </c>
      <c r="G31" s="44">
        <v>164284.10999999999</v>
      </c>
      <c r="H31" s="38" t="s">
        <v>71</v>
      </c>
      <c r="I31" s="40"/>
    </row>
    <row r="32" spans="1:9">
      <c r="A32" s="37"/>
      <c r="B32" s="38"/>
      <c r="C32" s="38"/>
      <c r="D32" s="38"/>
      <c r="E32" s="38"/>
      <c r="F32" s="38"/>
      <c r="G32" s="38"/>
      <c r="H32" s="38"/>
      <c r="I32" s="40"/>
    </row>
    <row r="33" spans="1:9" ht="15.75" thickBot="1">
      <c r="A33" s="41"/>
      <c r="B33" s="42"/>
      <c r="C33" s="42"/>
      <c r="D33" s="42"/>
      <c r="E33" s="42"/>
      <c r="F33" s="42"/>
      <c r="G33" s="42"/>
      <c r="H33" s="42"/>
      <c r="I33" s="4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ПЛАН2018</vt:lpstr>
      <vt:lpstr>potrosnja u odnosu na plan</vt:lpstr>
      <vt:lpstr>jibilarne nagrade 2018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Administrator</cp:lastModifiedBy>
  <cp:lastPrinted>2019-01-24T13:26:44Z</cp:lastPrinted>
  <dcterms:created xsi:type="dcterms:W3CDTF">2018-01-24T10:39:15Z</dcterms:created>
  <dcterms:modified xsi:type="dcterms:W3CDTF">2019-01-24T13:52:34Z</dcterms:modified>
</cp:coreProperties>
</file>